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90" activeTab="0"/>
  </bookViews>
  <sheets>
    <sheet name="Структура нас.общ." sheetId="1" r:id="rId1"/>
    <sheet name="Структура БО" sheetId="2" r:id="rId2"/>
    <sheet name="Структура КП" sheetId="3" r:id="rId3"/>
    <sheet name="відділ освіти без ел" sheetId="4" r:id="rId4"/>
    <sheet name="відділ освіти з еленерг" sheetId="5" r:id="rId5"/>
    <sheet name="укрпочта без елен та води" sheetId="6" r:id="rId6"/>
    <sheet name="багат ліц з електр" sheetId="7" r:id="rId7"/>
    <sheet name="Лист1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<sst xmlns="http://schemas.openxmlformats.org/spreadsheetml/2006/main" count="541" uniqueCount="83">
  <si>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</si>
  <si>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</si>
  <si>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</si>
  <si>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</si>
  <si>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</si>
  <si>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</si>
  <si>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</si>
  <si>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</si>
  <si>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</si>
  <si>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</si>
  <si>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грн/Гкал</t>
  </si>
  <si>
    <t>Для потреб населення</t>
  </si>
  <si>
    <t>Вартість теплової енергії за відповідним тарифом</t>
  </si>
  <si>
    <t>3.1</t>
  </si>
  <si>
    <t>3.2</t>
  </si>
  <si>
    <t>3.3</t>
  </si>
  <si>
    <t>2.1</t>
  </si>
  <si>
    <t>2.2</t>
  </si>
  <si>
    <t>Без ПДВ</t>
  </si>
  <si>
    <t>Найменування показника</t>
  </si>
  <si>
    <t>Структура тарифу у %</t>
  </si>
  <si>
    <t>тис.грн</t>
  </si>
  <si>
    <t>Виробництво теплової енергії в т.ч.:</t>
  </si>
  <si>
    <t>витрати на електроенергію</t>
  </si>
  <si>
    <t>витрати на оплату праці</t>
  </si>
  <si>
    <t>відрахування на соціальні витрати</t>
  </si>
  <si>
    <t>амортизаційні відрахування</t>
  </si>
  <si>
    <t>витрати на водопостачання</t>
  </si>
  <si>
    <t>інші витрати</t>
  </si>
  <si>
    <t>розрахунковий прибуток</t>
  </si>
  <si>
    <t>Транспортування теплової енергії в т.ч.:</t>
  </si>
  <si>
    <t>витрати на ремонт</t>
  </si>
  <si>
    <t>Постачання теплової енергії в т.ч.:</t>
  </si>
  <si>
    <t>Тариф на теплову енергію грн/Гкал.</t>
  </si>
  <si>
    <t>Обсяг реалізації теплової енергії, Гкал.</t>
  </si>
  <si>
    <t>2.3</t>
  </si>
  <si>
    <t>2.4</t>
  </si>
  <si>
    <t>2.5</t>
  </si>
  <si>
    <t>2.6</t>
  </si>
  <si>
    <t>3.4</t>
  </si>
  <si>
    <t>Рівень рентабельності у %</t>
  </si>
  <si>
    <t>4</t>
  </si>
  <si>
    <t>Витрати на покриття втрат</t>
  </si>
  <si>
    <t>3.5</t>
  </si>
  <si>
    <t>Загальновиробничі витрати</t>
  </si>
  <si>
    <t>Адміністративні витрати</t>
  </si>
  <si>
    <t>1.10</t>
  </si>
  <si>
    <t>1.11</t>
  </si>
  <si>
    <t>Враховані витрати в транспортуванні</t>
  </si>
  <si>
    <t>2.7</t>
  </si>
  <si>
    <t>2.8</t>
  </si>
  <si>
    <t>Витрати на покриття втрат теплової енергії</t>
  </si>
  <si>
    <t>2.9</t>
  </si>
  <si>
    <t>3.6</t>
  </si>
  <si>
    <t>3.7</t>
  </si>
  <si>
    <t>Для потреб бюджетних установ</t>
  </si>
  <si>
    <t>Для потреб інших споживачів</t>
  </si>
  <si>
    <t>Для потреб бюджетних установ з точками обліку електроенергії та без водопостачання</t>
  </si>
  <si>
    <t xml:space="preserve">витрати на паливо </t>
  </si>
  <si>
    <t>Для потреб бюджетних установ без точок обліку еленергії та без водопостачання</t>
  </si>
  <si>
    <t>Для потреб інших споживачів без електроенергії та без водопостачання</t>
  </si>
  <si>
    <t xml:space="preserve">                     </t>
  </si>
  <si>
    <t xml:space="preserve">                       </t>
  </si>
  <si>
    <t>Директор Красноградського ПТМ                                                Олександр СИДОРЕНКО</t>
  </si>
  <si>
    <t>Провідний економіст                                                                      Ірина МИРОНОВА</t>
  </si>
  <si>
    <t xml:space="preserve">до рішення районної ради </t>
  </si>
  <si>
    <r>
      <t xml:space="preserve">Структура планового тарифу на теплову енергію на альтернативному виді палива </t>
    </r>
    <r>
      <rPr>
        <b/>
        <u val="single"/>
        <sz val="14"/>
        <color indexed="8"/>
        <rFont val="Times New Roman"/>
        <family val="1"/>
      </rPr>
      <t xml:space="preserve">для потреб бюджетних організацій </t>
    </r>
    <r>
      <rPr>
        <b/>
        <sz val="14"/>
        <color indexed="8"/>
        <rFont val="Times New Roman"/>
        <family val="1"/>
      </rPr>
      <t xml:space="preserve"> Красноградського підприємства теплових мереж </t>
    </r>
  </si>
  <si>
    <r>
      <t>Структура  тарифу на теплову енергію</t>
    </r>
    <r>
      <rPr>
        <b/>
        <i/>
        <u val="single"/>
        <sz val="14"/>
        <color indexed="8"/>
        <rFont val="Times New Roman"/>
        <family val="1"/>
      </rPr>
      <t xml:space="preserve"> без електроенергії та без водопостачання </t>
    </r>
    <r>
      <rPr>
        <b/>
        <sz val="14"/>
        <color indexed="8"/>
        <rFont val="Times New Roman"/>
        <family val="1"/>
      </rPr>
      <t>для потреб</t>
    </r>
    <r>
      <rPr>
        <b/>
        <u val="single"/>
        <sz val="14"/>
        <color indexed="8"/>
        <rFont val="Times New Roman"/>
        <family val="1"/>
      </rPr>
      <t xml:space="preserve"> інших споживачів (крім релігійних)</t>
    </r>
    <r>
      <rPr>
        <b/>
        <sz val="14"/>
        <color indexed="8"/>
        <rFont val="Times New Roman"/>
        <family val="1"/>
      </rPr>
      <t xml:space="preserve"> Красноградського підприємства теплових мереж  </t>
    </r>
  </si>
  <si>
    <t xml:space="preserve">Структура тарифу на теплову енергію з точками обліку електроенергії та без водопостачання для потреб бюджетних організацій  Красноградського підприємства теплових мереж </t>
  </si>
  <si>
    <t>Додаток 7</t>
  </si>
  <si>
    <t>Додаток 6</t>
  </si>
  <si>
    <t>Додаток 5</t>
  </si>
  <si>
    <t>Додаток 4</t>
  </si>
  <si>
    <t>Додаток 3</t>
  </si>
  <si>
    <t>Додаток 2</t>
  </si>
  <si>
    <t>Додаток 1</t>
  </si>
  <si>
    <t>до рішення районної ради</t>
  </si>
  <si>
    <r>
      <t xml:space="preserve">Структура тарифу на теплову енергію  </t>
    </r>
    <r>
      <rPr>
        <b/>
        <u val="single"/>
        <sz val="14"/>
        <color indexed="8"/>
        <rFont val="Times New Roman"/>
        <family val="1"/>
      </rPr>
      <t xml:space="preserve">для потреб бюджетних організацій </t>
    </r>
    <r>
      <rPr>
        <b/>
        <sz val="14"/>
        <color indexed="8"/>
        <rFont val="Times New Roman"/>
        <family val="1"/>
      </rPr>
      <t xml:space="preserve">  Красноградського підприємства теплових мереж </t>
    </r>
  </si>
  <si>
    <r>
      <t>Структура  тарифу на теплову енергію для потреб</t>
    </r>
    <r>
      <rPr>
        <b/>
        <u val="single"/>
        <sz val="14"/>
        <color indexed="8"/>
        <rFont val="Times New Roman"/>
        <family val="1"/>
      </rPr>
      <t xml:space="preserve"> інших споживачів (крім релігійних)</t>
    </r>
    <r>
      <rPr>
        <b/>
        <sz val="14"/>
        <color indexed="8"/>
        <rFont val="Times New Roman"/>
        <family val="1"/>
      </rPr>
      <t xml:space="preserve"> Красноградського підприємства теплових мереж </t>
    </r>
  </si>
  <si>
    <r>
      <t xml:space="preserve">Структура тарифу на теплову енергію </t>
    </r>
    <r>
      <rPr>
        <b/>
        <i/>
        <u val="single"/>
        <sz val="14"/>
        <color indexed="8"/>
        <rFont val="Times New Roman"/>
        <family val="1"/>
      </rPr>
      <t>без точок обліку електроенергії та без водопостачання</t>
    </r>
    <r>
      <rPr>
        <b/>
        <sz val="14"/>
        <color indexed="8"/>
        <rFont val="Times New Roman"/>
        <family val="1"/>
      </rPr>
      <t xml:space="preserve">  </t>
    </r>
    <r>
      <rPr>
        <b/>
        <u val="single"/>
        <sz val="14"/>
        <color indexed="8"/>
        <rFont val="Times New Roman"/>
        <family val="1"/>
      </rPr>
      <t xml:space="preserve">для потреб бюджетних організацій </t>
    </r>
    <r>
      <rPr>
        <b/>
        <sz val="14"/>
        <color indexed="8"/>
        <rFont val="Times New Roman"/>
        <family val="1"/>
      </rPr>
      <t xml:space="preserve">  Красноградського підприємства теплових мереж </t>
    </r>
  </si>
  <si>
    <r>
      <t xml:space="preserve">Структура  тарифу на теплову енергію  </t>
    </r>
    <r>
      <rPr>
        <b/>
        <u val="single"/>
        <sz val="14"/>
        <color indexed="8"/>
        <rFont val="Times New Roman"/>
        <family val="1"/>
      </rPr>
      <t xml:space="preserve">для потреб населення </t>
    </r>
    <r>
      <rPr>
        <b/>
        <sz val="14"/>
        <color indexed="8"/>
        <rFont val="Times New Roman"/>
        <family val="1"/>
      </rPr>
      <t xml:space="preserve"> Красноградського підприємства теплових мереж </t>
    </r>
  </si>
  <si>
    <t>(ХІІ сесія VIІI скликання)</t>
  </si>
  <si>
    <t>від 21 жовтня 2021 року № 226-VIІI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</si>
</sst>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1">
    <font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center" vertical="center"/>
    </xf>
    <xf numFmtId="172" fontId="4" fillId="18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173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2" fontId="6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172" fontId="14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6" fillId="0" borderId="15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-525\Downloads\&#1088;&#1086;&#1079;&#1088;&#1072;&#1093;&#1091;&#1085;&#1082;&#1080;%20&#1089;%20&#1094;&#1077;&#1085;&#1086;&#1081;%20&#1076;&#1083;&#1103;%20&#1041;&#1054;%2013658.42\&#1058;&#1040;&#1056;&#1048;&#1060;&#1048;%20&#1055;&#1056;&#1054;&#1043;&#1053;&#1054;&#1047;%20&#1085;&#1072;%202021-2022%20&#1088;&#1086;&#1082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-525\Downloads\&#1088;&#1086;&#1079;&#1088;&#1072;&#1093;&#1091;&#1085;&#1082;&#1080;%20&#1089;%20&#1094;&#1077;&#1085;&#1086;&#1081;%20&#1076;&#1083;&#1103;%20&#1041;&#1054;%2013658.42\&#1089;%20&#1094;&#1077;&#1085;&#1086;&#1081;%20&#1076;&#1083;&#1103;%20&#1073;&#1102;&#1076;&#1078;&#1077;&#1090;&#1085;&#1080;&#1093;%20&#1091;&#1089;&#1090;&#1072;&#1085;&#1086;&#1074;%20&#1087;&#1086;%20&#1084;&#1077;&#1084;&#1086;&#1088;&#1072;&#1085;&#1076;&#1091;&#1084;&#10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и по НКРЕ КП"/>
      <sheetName val="Паливо"/>
      <sheetName val="Електроенергія"/>
      <sheetName val="Вода та стоки"/>
      <sheetName val="Оплата праці"/>
      <sheetName val="Амортизація"/>
      <sheetName val="Загальновиробничі"/>
      <sheetName val="Адміністративні витрати"/>
      <sheetName val="Корисний відпуск"/>
      <sheetName val="Ремонт"/>
      <sheetName val="Ел. ремонт"/>
      <sheetName val="Площа"/>
    </sheetNames>
    <sheetDataSet>
      <sheetData sheetId="0">
        <row r="18">
          <cell r="O18">
            <v>29447.71129372</v>
          </cell>
          <cell r="S18">
            <v>10880.28614688</v>
          </cell>
        </row>
        <row r="22">
          <cell r="O22">
            <v>800.6285711206274</v>
          </cell>
          <cell r="R22">
            <v>525.229409033383</v>
          </cell>
          <cell r="S22">
            <v>103.84554679858944</v>
          </cell>
          <cell r="Y22">
            <v>1033.6489725847077</v>
          </cell>
          <cell r="AB22">
            <v>678.095759508978</v>
          </cell>
          <cell r="AC22">
            <v>134.06946320391398</v>
          </cell>
        </row>
        <row r="23">
          <cell r="O23">
            <v>147.5057315860608</v>
          </cell>
          <cell r="R23">
            <v>96.76690418572483</v>
          </cell>
          <cell r="S23">
            <v>19.132234228214394</v>
          </cell>
        </row>
        <row r="24">
          <cell r="O24">
            <v>12.625674780953466</v>
          </cell>
          <cell r="R24">
            <v>8.282711788021807</v>
          </cell>
          <cell r="S24">
            <v>1.637613431024725</v>
          </cell>
        </row>
        <row r="25">
          <cell r="O25">
            <v>393.56601556213224</v>
          </cell>
          <cell r="R25">
            <v>258.18769555024716</v>
          </cell>
          <cell r="S25">
            <v>51.047488887620595</v>
          </cell>
          <cell r="Y25">
            <v>1157.416679827771</v>
          </cell>
          <cell r="AB25">
            <v>759.2900137206436</v>
          </cell>
          <cell r="AC25">
            <v>150.12275645158547</v>
          </cell>
        </row>
        <row r="26">
          <cell r="O26">
            <v>5251.310795423231</v>
          </cell>
          <cell r="R26">
            <v>3444.9718199167414</v>
          </cell>
          <cell r="S26">
            <v>681.1213846600275</v>
          </cell>
          <cell r="Y26">
            <v>2395.9056140451676</v>
          </cell>
          <cell r="AB26">
            <v>1571.7651544752455</v>
          </cell>
          <cell r="AC26">
            <v>310.7609914795863</v>
          </cell>
          <cell r="AI26">
            <v>699.6192826058018</v>
          </cell>
          <cell r="AL26">
            <v>458.9651626310009</v>
          </cell>
          <cell r="AM26">
            <v>90.74413476319738</v>
          </cell>
        </row>
        <row r="28">
          <cell r="O28">
            <v>1155.288374993111</v>
          </cell>
          <cell r="R28">
            <v>757.8938003816833</v>
          </cell>
          <cell r="S28">
            <v>149.84670462520606</v>
          </cell>
          <cell r="Y28">
            <v>527.0992350899369</v>
          </cell>
          <cell r="AB28">
            <v>345.788333984554</v>
          </cell>
          <cell r="AC28">
            <v>68.36741812550899</v>
          </cell>
          <cell r="AI28">
            <v>153.91624217327637</v>
          </cell>
          <cell r="AL28">
            <v>100.97233577882021</v>
          </cell>
          <cell r="AM28">
            <v>19.96370964790342</v>
          </cell>
        </row>
        <row r="29">
          <cell r="O29">
            <v>1222.4609632007957</v>
          </cell>
          <cell r="R29">
            <v>801.9604501118856</v>
          </cell>
          <cell r="S29">
            <v>158.559326687319</v>
          </cell>
          <cell r="Y29">
            <v>214.37051787130477</v>
          </cell>
          <cell r="AB29">
            <v>140.63162929363114</v>
          </cell>
          <cell r="AC29">
            <v>27.80493283506416</v>
          </cell>
          <cell r="AI29">
            <v>10.195313585071856</v>
          </cell>
          <cell r="AL29">
            <v>6.688343037398943</v>
          </cell>
          <cell r="AM29">
            <v>1.3223833775292022</v>
          </cell>
        </row>
        <row r="31">
          <cell r="AI31">
            <v>27.262855984916996</v>
          </cell>
          <cell r="AL31">
            <v>17.88501466726043</v>
          </cell>
          <cell r="AM31">
            <v>3.536129347822573</v>
          </cell>
        </row>
        <row r="32">
          <cell r="O32">
            <v>1215.5075166092</v>
          </cell>
          <cell r="R32">
            <v>797.3988409265712</v>
          </cell>
          <cell r="S32">
            <v>157.657429740988</v>
          </cell>
          <cell r="Y32">
            <v>556.8847935167494</v>
          </cell>
          <cell r="AB32">
            <v>365.3282952281892</v>
          </cell>
          <cell r="AC32">
            <v>72.23075465021523</v>
          </cell>
          <cell r="AI32">
            <v>158.39263562669885</v>
          </cell>
          <cell r="AL32">
            <v>103.90894530407252</v>
          </cell>
          <cell r="AM32">
            <v>20.5443203613153</v>
          </cell>
        </row>
        <row r="35">
          <cell r="R35">
            <v>37.78063113274072</v>
          </cell>
          <cell r="S35">
            <v>7.469784118897097</v>
          </cell>
          <cell r="AB35">
            <v>17.391084172213983</v>
          </cell>
          <cell r="AC35">
            <v>3.43847205473041</v>
          </cell>
          <cell r="AL35">
            <v>4.797540461300408</v>
          </cell>
          <cell r="AM35">
            <v>0.948544015098044</v>
          </cell>
        </row>
        <row r="37">
          <cell r="O37">
            <v>1734.3013221894355</v>
          </cell>
          <cell r="R37">
            <v>1137.738636112362</v>
          </cell>
          <cell r="S37">
            <v>224.94759194540876</v>
          </cell>
          <cell r="Y37">
            <v>791.6769670915697</v>
          </cell>
          <cell r="AB37">
            <v>519.3569659759213</v>
          </cell>
          <cell r="AC37">
            <v>102.68447879695567</v>
          </cell>
          <cell r="AI37">
            <v>230.43651432712178</v>
          </cell>
          <cell r="AL37">
            <v>151.17126543503215</v>
          </cell>
          <cell r="AM37">
            <v>29.888773266193553</v>
          </cell>
        </row>
        <row r="40">
          <cell r="R40">
            <v>2.3638960836984504</v>
          </cell>
          <cell r="S40">
            <v>0.4673768779217526</v>
          </cell>
          <cell r="AB40">
            <v>1.0881428224715592</v>
          </cell>
          <cell r="AC40">
            <v>0.2151417731967431</v>
          </cell>
          <cell r="AL40">
            <v>0.3001408467494818</v>
          </cell>
          <cell r="AM40">
            <v>0.05934224133536771</v>
          </cell>
        </row>
        <row r="41">
          <cell r="R41">
            <v>7.593347347876304</v>
          </cell>
          <cell r="S41">
            <v>1.5013159846152395</v>
          </cell>
          <cell r="AB41">
            <v>3.495350366482743</v>
          </cell>
          <cell r="AC41">
            <v>0.6910819611720944</v>
          </cell>
          <cell r="AL41">
            <v>0.9642345838573085</v>
          </cell>
          <cell r="AM41">
            <v>0.19064329963368123</v>
          </cell>
        </row>
        <row r="46">
          <cell r="Y46">
            <v>4817.335752622557</v>
          </cell>
          <cell r="AC46">
            <v>1446.8083617297684</v>
          </cell>
        </row>
        <row r="49">
          <cell r="O49">
            <v>-4817.335752622557</v>
          </cell>
          <cell r="S49">
            <v>-1446.8083617297684</v>
          </cell>
        </row>
        <row r="51">
          <cell r="O51">
            <v>731.2714101312598</v>
          </cell>
          <cell r="S51">
            <v>219.62546212309257</v>
          </cell>
          <cell r="Y51">
            <v>229.8867706529953</v>
          </cell>
          <cell r="AC51">
            <v>46.25698314545196</v>
          </cell>
          <cell r="AI51">
            <v>25.596456886057755</v>
          </cell>
          <cell r="AL51">
            <v>16.791821337071703</v>
          </cell>
          <cell r="AM51">
            <v>3.3199890152792286</v>
          </cell>
        </row>
        <row r="58">
          <cell r="E58">
            <v>24421.961</v>
          </cell>
          <cell r="H58">
            <v>16021.327</v>
          </cell>
          <cell r="I58">
            <v>3167.651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и по НКРЕ КП"/>
      <sheetName val="Площа"/>
    </sheetNames>
    <sheetDataSet>
      <sheetData sheetId="0">
        <row r="18">
          <cell r="H18">
            <v>36578.79476574</v>
          </cell>
        </row>
        <row r="46">
          <cell r="AB46">
            <v>5169.643010955976</v>
          </cell>
        </row>
        <row r="49">
          <cell r="R49">
            <v>-5169.643010955976</v>
          </cell>
        </row>
        <row r="51">
          <cell r="R51">
            <v>784.7516404558129</v>
          </cell>
          <cell r="AB51">
            <v>190.99798326286276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5.57421875" style="0" customWidth="1"/>
    <col min="2" max="2" width="47.140625" style="0" customWidth="1"/>
    <col min="3" max="3" width="11.7109375" style="0" customWidth="1"/>
    <col min="4" max="5" width="12.00390625" style="0" customWidth="1"/>
  </cols>
  <sheetData>
    <row r="1" s="27" customFormat="1" ht="15.75">
      <c r="E1" s="13" t="s">
        <v>75</v>
      </c>
    </row>
    <row r="2" s="27" customFormat="1" ht="15.75">
      <c r="E2" s="13" t="s">
        <v>76</v>
      </c>
    </row>
    <row r="3" s="27" customFormat="1" ht="15.75">
      <c r="E3" s="13" t="s">
        <v>82</v>
      </c>
    </row>
    <row r="4" s="27" customFormat="1" ht="15.75">
      <c r="E4" s="13" t="s">
        <v>81</v>
      </c>
    </row>
    <row r="5" spans="1:5" s="12" customFormat="1" ht="24.75" customHeight="1">
      <c r="A5" s="36" t="s">
        <v>80</v>
      </c>
      <c r="B5" s="37"/>
      <c r="C5" s="37"/>
      <c r="D5" s="37"/>
      <c r="E5" s="37"/>
    </row>
    <row r="6" spans="1:5" s="12" customFormat="1" ht="13.5" customHeight="1">
      <c r="A6" s="38"/>
      <c r="B6" s="38"/>
      <c r="C6" s="38"/>
      <c r="D6" s="38"/>
      <c r="E6" s="38"/>
    </row>
    <row r="7" spans="2:5" s="12" customFormat="1" ht="15">
      <c r="B7" s="12" t="s">
        <v>61</v>
      </c>
      <c r="E7" s="12" t="s">
        <v>18</v>
      </c>
    </row>
    <row r="8" spans="1:5" s="12" customFormat="1" ht="15">
      <c r="A8" s="40" t="s">
        <v>0</v>
      </c>
      <c r="B8" s="40" t="s">
        <v>19</v>
      </c>
      <c r="C8" s="40" t="s">
        <v>11</v>
      </c>
      <c r="D8" s="40"/>
      <c r="E8" s="40" t="s">
        <v>20</v>
      </c>
    </row>
    <row r="9" spans="1:5" s="12" customFormat="1" ht="15">
      <c r="A9" s="40"/>
      <c r="B9" s="40"/>
      <c r="C9" s="14" t="s">
        <v>21</v>
      </c>
      <c r="D9" s="14" t="s">
        <v>10</v>
      </c>
      <c r="E9" s="40"/>
    </row>
    <row r="10" spans="1:5" s="12" customFormat="1" ht="15">
      <c r="A10" s="15">
        <v>1</v>
      </c>
      <c r="B10" s="15">
        <v>2</v>
      </c>
      <c r="C10" s="15">
        <v>3</v>
      </c>
      <c r="D10" s="15">
        <v>4</v>
      </c>
      <c r="E10" s="15">
        <v>5</v>
      </c>
    </row>
    <row r="11" spans="1:5" s="12" customFormat="1" ht="15">
      <c r="A11" s="16">
        <v>1</v>
      </c>
      <c r="B11" s="1" t="s">
        <v>22</v>
      </c>
      <c r="C11" s="7">
        <f>SUM(C12:C22)</f>
        <v>37294.84191669425</v>
      </c>
      <c r="D11" s="17">
        <f>C11/C$44*1000</f>
        <v>1527.1026727417284</v>
      </c>
      <c r="E11" s="7">
        <f>D11/D42*100</f>
        <v>74.10873810107056</v>
      </c>
    </row>
    <row r="12" spans="1:6" s="12" customFormat="1" ht="15">
      <c r="A12" s="18" t="s">
        <v>1</v>
      </c>
      <c r="B12" s="2" t="s">
        <v>58</v>
      </c>
      <c r="C12" s="19">
        <f>'[1]Структури по НКРЕ КП'!$O$18</f>
        <v>29447.71129372</v>
      </c>
      <c r="D12" s="17">
        <f aca="true" t="shared" si="0" ref="D12:D40">C12/C$44*1000</f>
        <v>1205.7881549200738</v>
      </c>
      <c r="E12" s="19">
        <f>D12/D$42*100</f>
        <v>58.515671652850145</v>
      </c>
      <c r="F12" s="30"/>
    </row>
    <row r="13" spans="1:5" s="12" customFormat="1" ht="15">
      <c r="A13" s="18" t="s">
        <v>2</v>
      </c>
      <c r="B13" s="2" t="s">
        <v>23</v>
      </c>
      <c r="C13" s="19">
        <f>'[1]Структури по НКРЕ КП'!$O$22</f>
        <v>800.6285711206274</v>
      </c>
      <c r="D13" s="17">
        <f t="shared" si="0"/>
        <v>32.783140187662546</v>
      </c>
      <c r="E13" s="19">
        <f aca="true" t="shared" si="1" ref="E13:E22">D13/D$42*100</f>
        <v>1.5909324197149497</v>
      </c>
    </row>
    <row r="14" spans="1:5" s="12" customFormat="1" ht="15">
      <c r="A14" s="18" t="s">
        <v>3</v>
      </c>
      <c r="B14" s="2" t="s">
        <v>24</v>
      </c>
      <c r="C14" s="19">
        <f>'[1]Структури по НКРЕ КП'!$O$26</f>
        <v>5251.310795423231</v>
      </c>
      <c r="D14" s="17">
        <f t="shared" si="0"/>
        <v>215.02412502514565</v>
      </c>
      <c r="E14" s="19">
        <f t="shared" si="1"/>
        <v>10.43490189057865</v>
      </c>
    </row>
    <row r="15" spans="1:8" s="12" customFormat="1" ht="15">
      <c r="A15" s="18" t="s">
        <v>4</v>
      </c>
      <c r="B15" s="2" t="s">
        <v>25</v>
      </c>
      <c r="C15" s="19">
        <f>'[1]Структури по НКРЕ КП'!$O$28</f>
        <v>1155.288374993111</v>
      </c>
      <c r="D15" s="17">
        <f t="shared" si="0"/>
        <v>47.30530750553204</v>
      </c>
      <c r="E15" s="19">
        <f t="shared" si="1"/>
        <v>2.295678415927303</v>
      </c>
      <c r="H15" s="30"/>
    </row>
    <row r="16" spans="1:5" s="12" customFormat="1" ht="15">
      <c r="A16" s="18" t="s">
        <v>5</v>
      </c>
      <c r="B16" s="2" t="s">
        <v>26</v>
      </c>
      <c r="C16" s="19">
        <f>'[1]Структури по НКРЕ КП'!$O$29</f>
        <v>1222.4609632007957</v>
      </c>
      <c r="D16" s="17">
        <f t="shared" si="0"/>
        <v>50.05580686992317</v>
      </c>
      <c r="E16" s="19">
        <f t="shared" si="1"/>
        <v>2.4291573500430164</v>
      </c>
    </row>
    <row r="17" spans="1:8" s="12" customFormat="1" ht="15">
      <c r="A17" s="18" t="s">
        <v>6</v>
      </c>
      <c r="B17" s="2" t="s">
        <v>27</v>
      </c>
      <c r="C17" s="19">
        <f>'[1]Структури по НКРЕ КП'!$O$23</f>
        <v>147.5057315860608</v>
      </c>
      <c r="D17" s="17">
        <f t="shared" si="0"/>
        <v>6.039880728089804</v>
      </c>
      <c r="E17" s="19">
        <f t="shared" si="1"/>
        <v>0.29310926307010166</v>
      </c>
      <c r="H17" s="30"/>
    </row>
    <row r="18" spans="1:8" s="12" customFormat="1" ht="15">
      <c r="A18" s="18" t="s">
        <v>7</v>
      </c>
      <c r="B18" s="2" t="s">
        <v>44</v>
      </c>
      <c r="C18" s="19">
        <f>'[1]Структури по НКРЕ КП'!$O$32</f>
        <v>1215.5075166092</v>
      </c>
      <c r="D18" s="17">
        <f t="shared" si="0"/>
        <v>49.771085811217205</v>
      </c>
      <c r="E18" s="19">
        <f t="shared" si="1"/>
        <v>2.4153401269131423</v>
      </c>
      <c r="H18" s="30"/>
    </row>
    <row r="19" spans="1:8" s="12" customFormat="1" ht="15">
      <c r="A19" s="18" t="s">
        <v>8</v>
      </c>
      <c r="B19" s="2" t="s">
        <v>45</v>
      </c>
      <c r="C19" s="19">
        <f>'[1]Структури по НКРЕ КП'!$O$37</f>
        <v>1734.3013221894355</v>
      </c>
      <c r="D19" s="17">
        <f t="shared" si="0"/>
        <v>71.01400752336946</v>
      </c>
      <c r="E19" s="19">
        <f t="shared" si="1"/>
        <v>3.4462374920791636</v>
      </c>
      <c r="H19" s="30"/>
    </row>
    <row r="20" spans="1:5" s="12" customFormat="1" ht="15">
      <c r="A20" s="18" t="s">
        <v>9</v>
      </c>
      <c r="B20" s="2" t="s">
        <v>28</v>
      </c>
      <c r="C20" s="19">
        <f>'[1]Структури по НКРЕ КП'!$O$24+'[1]Структури по НКРЕ КП'!$O$25</f>
        <v>406.1916903430857</v>
      </c>
      <c r="D20" s="17">
        <f t="shared" si="0"/>
        <v>16.63223073458703</v>
      </c>
      <c r="E20" s="19">
        <f t="shared" si="1"/>
        <v>0.8071452257582089</v>
      </c>
    </row>
    <row r="21" spans="1:5" s="12" customFormat="1" ht="15">
      <c r="A21" s="18" t="s">
        <v>46</v>
      </c>
      <c r="B21" s="2" t="s">
        <v>29</v>
      </c>
      <c r="C21" s="19">
        <f>'[1]Структури по НКРЕ КП'!$O$51</f>
        <v>731.2714101312598</v>
      </c>
      <c r="D21" s="17">
        <f t="shared" si="0"/>
        <v>29.943189661602513</v>
      </c>
      <c r="E21" s="19">
        <f t="shared" si="1"/>
        <v>1.4531125117856971</v>
      </c>
    </row>
    <row r="22" spans="1:6" s="12" customFormat="1" ht="15">
      <c r="A22" s="18" t="s">
        <v>47</v>
      </c>
      <c r="B22" s="2" t="s">
        <v>48</v>
      </c>
      <c r="C22" s="19">
        <f>'[1]Структури по НКРЕ КП'!$O$49</f>
        <v>-4817.335752622557</v>
      </c>
      <c r="D22" s="17">
        <f t="shared" si="0"/>
        <v>-197.254256225475</v>
      </c>
      <c r="E22" s="19">
        <f t="shared" si="1"/>
        <v>-9.572548247649824</v>
      </c>
      <c r="F22" s="30"/>
    </row>
    <row r="23" spans="1:5" s="12" customFormat="1" ht="15">
      <c r="A23" s="16">
        <v>2</v>
      </c>
      <c r="B23" s="1" t="s">
        <v>30</v>
      </c>
      <c r="C23" s="7">
        <f>SUM(C24:C32)</f>
        <v>11724.22530330276</v>
      </c>
      <c r="D23" s="17">
        <f t="shared" si="0"/>
        <v>480.0689552858904</v>
      </c>
      <c r="E23" s="7">
        <f>D23/D42*100</f>
        <v>23.297257684620416</v>
      </c>
    </row>
    <row r="24" spans="1:6" s="12" customFormat="1" ht="15">
      <c r="A24" s="18" t="s">
        <v>16</v>
      </c>
      <c r="B24" s="2" t="s">
        <v>23</v>
      </c>
      <c r="C24" s="19">
        <f>'[1]Структури по НКРЕ КП'!$Y$22</f>
        <v>1033.6489725847077</v>
      </c>
      <c r="D24" s="17">
        <f t="shared" si="0"/>
        <v>42.32456896416745</v>
      </c>
      <c r="E24" s="19">
        <f>D24/D$42*100</f>
        <v>2.053968244960741</v>
      </c>
      <c r="F24" s="30"/>
    </row>
    <row r="25" spans="1:5" s="12" customFormat="1" ht="15">
      <c r="A25" s="18" t="s">
        <v>17</v>
      </c>
      <c r="B25" s="2" t="s">
        <v>24</v>
      </c>
      <c r="C25" s="19">
        <f>'[1]Структури по НКРЕ КП'!$Y$26</f>
        <v>2395.9056140451676</v>
      </c>
      <c r="D25" s="17">
        <f t="shared" si="0"/>
        <v>98.10455491453645</v>
      </c>
      <c r="E25" s="19">
        <f aca="true" t="shared" si="2" ref="E25:E32">D25/D$42*100</f>
        <v>4.760914178501399</v>
      </c>
    </row>
    <row r="26" spans="1:5" s="12" customFormat="1" ht="15">
      <c r="A26" s="18" t="s">
        <v>35</v>
      </c>
      <c r="B26" s="2" t="s">
        <v>25</v>
      </c>
      <c r="C26" s="19">
        <f>'[1]Структури по НКРЕ КП'!$Y$28</f>
        <v>527.0992350899369</v>
      </c>
      <c r="D26" s="17">
        <f t="shared" si="0"/>
        <v>21.58300208119802</v>
      </c>
      <c r="E26" s="19">
        <f t="shared" si="2"/>
        <v>1.0474011192703079</v>
      </c>
    </row>
    <row r="27" spans="1:5" s="12" customFormat="1" ht="15">
      <c r="A27" s="18" t="s">
        <v>36</v>
      </c>
      <c r="B27" s="2" t="s">
        <v>26</v>
      </c>
      <c r="C27" s="19">
        <f>'[1]Структури по НКРЕ КП'!$Y$29</f>
        <v>214.37051787130477</v>
      </c>
      <c r="D27" s="17">
        <f t="shared" si="0"/>
        <v>8.777776603250851</v>
      </c>
      <c r="E27" s="19">
        <f t="shared" si="2"/>
        <v>0.4259765626839681</v>
      </c>
    </row>
    <row r="28" spans="1:5" s="12" customFormat="1" ht="15">
      <c r="A28" s="18" t="s">
        <v>37</v>
      </c>
      <c r="B28" s="2" t="s">
        <v>31</v>
      </c>
      <c r="C28" s="19">
        <f>'[1]Структури по НКРЕ КП'!$Y$25</f>
        <v>1157.416679827771</v>
      </c>
      <c r="D28" s="17">
        <f t="shared" si="0"/>
        <v>47.39245467748356</v>
      </c>
      <c r="E28" s="19">
        <f t="shared" si="2"/>
        <v>2.2999075794653443</v>
      </c>
    </row>
    <row r="29" spans="1:5" s="12" customFormat="1" ht="15">
      <c r="A29" s="18" t="s">
        <v>38</v>
      </c>
      <c r="B29" s="2" t="s">
        <v>44</v>
      </c>
      <c r="C29" s="19">
        <f>'[1]Структури по НКРЕ КП'!$Y$32</f>
        <v>556.8847935167494</v>
      </c>
      <c r="D29" s="17">
        <f t="shared" si="0"/>
        <v>22.8026239791616</v>
      </c>
      <c r="E29" s="19">
        <f t="shared" si="2"/>
        <v>1.1065881283901589</v>
      </c>
    </row>
    <row r="30" spans="1:5" s="12" customFormat="1" ht="15">
      <c r="A30" s="18" t="s">
        <v>49</v>
      </c>
      <c r="B30" s="2" t="s">
        <v>45</v>
      </c>
      <c r="C30" s="19">
        <f>'[1]Структури по НКРЕ КП'!$Y$37</f>
        <v>791.6769670915697</v>
      </c>
      <c r="D30" s="17">
        <f t="shared" si="0"/>
        <v>32.41660107030593</v>
      </c>
      <c r="E30" s="19">
        <f t="shared" si="2"/>
        <v>1.5731446494904304</v>
      </c>
    </row>
    <row r="31" spans="1:6" s="12" customFormat="1" ht="15">
      <c r="A31" s="18" t="s">
        <v>50</v>
      </c>
      <c r="B31" s="2" t="s">
        <v>29</v>
      </c>
      <c r="C31" s="19">
        <f>'[1]Структури по НКРЕ КП'!$Y$51</f>
        <v>229.8867706529953</v>
      </c>
      <c r="D31" s="17">
        <f t="shared" si="0"/>
        <v>9.413116770311577</v>
      </c>
      <c r="E31" s="19">
        <f t="shared" si="2"/>
        <v>0.45680897420824346</v>
      </c>
      <c r="F31" s="30"/>
    </row>
    <row r="32" spans="1:5" s="12" customFormat="1" ht="15">
      <c r="A32" s="18" t="s">
        <v>52</v>
      </c>
      <c r="B32" s="2" t="s">
        <v>51</v>
      </c>
      <c r="C32" s="19">
        <f>'[1]Структури по НКРЕ КП'!$Y$46</f>
        <v>4817.335752622557</v>
      </c>
      <c r="D32" s="17">
        <f t="shared" si="0"/>
        <v>197.254256225475</v>
      </c>
      <c r="E32" s="19">
        <f t="shared" si="2"/>
        <v>9.572548247649824</v>
      </c>
    </row>
    <row r="33" spans="1:5" s="12" customFormat="1" ht="15">
      <c r="A33" s="16">
        <v>3</v>
      </c>
      <c r="B33" s="1" t="s">
        <v>32</v>
      </c>
      <c r="C33" s="7">
        <f>SUM(C34:C40)</f>
        <v>1305.4193011889454</v>
      </c>
      <c r="D33" s="17">
        <f t="shared" si="0"/>
        <v>53.452681428364635</v>
      </c>
      <c r="E33" s="7">
        <f>D33/D42*100</f>
        <v>2.594004214309034</v>
      </c>
    </row>
    <row r="34" spans="1:6" s="12" customFormat="1" ht="15">
      <c r="A34" s="18" t="s">
        <v>13</v>
      </c>
      <c r="B34" s="2" t="s">
        <v>24</v>
      </c>
      <c r="C34" s="19">
        <f>'[1]Структури по НКРЕ КП'!$AI$26</f>
        <v>699.6192826058018</v>
      </c>
      <c r="D34" s="17">
        <f t="shared" si="0"/>
        <v>28.647137820169387</v>
      </c>
      <c r="E34" s="19">
        <f>D34/D$42*100</f>
        <v>1.3902164353157804</v>
      </c>
      <c r="F34" s="30"/>
    </row>
    <row r="35" spans="1:5" s="12" customFormat="1" ht="15">
      <c r="A35" s="18" t="s">
        <v>14</v>
      </c>
      <c r="B35" s="2" t="s">
        <v>25</v>
      </c>
      <c r="C35" s="19">
        <f>'[1]Структури по НКРЕ КП'!$AI$28</f>
        <v>153.91624217327637</v>
      </c>
      <c r="D35" s="17">
        <f t="shared" si="0"/>
        <v>6.302370320437264</v>
      </c>
      <c r="E35" s="19">
        <f aca="true" t="shared" si="3" ref="E35:E41">D35/D$42*100</f>
        <v>0.30584761576947167</v>
      </c>
    </row>
    <row r="36" spans="1:6" s="12" customFormat="1" ht="15">
      <c r="A36" s="18" t="s">
        <v>15</v>
      </c>
      <c r="B36" s="2" t="s">
        <v>26</v>
      </c>
      <c r="C36" s="19">
        <f>'[1]Структури по НКРЕ КП'!$AI$29</f>
        <v>10.195313585071856</v>
      </c>
      <c r="D36" s="17">
        <f t="shared" si="0"/>
        <v>0.4174649851038521</v>
      </c>
      <c r="E36" s="19">
        <f t="shared" si="3"/>
        <v>0.020259150743206812</v>
      </c>
      <c r="F36" s="30"/>
    </row>
    <row r="37" spans="1:5" s="12" customFormat="1" ht="15">
      <c r="A37" s="18" t="s">
        <v>39</v>
      </c>
      <c r="B37" s="2" t="s">
        <v>28</v>
      </c>
      <c r="C37" s="19">
        <f>'[1]Структури по НКРЕ КП'!$AI$31</f>
        <v>27.262855984916996</v>
      </c>
      <c r="D37" s="17">
        <f t="shared" si="0"/>
        <v>1.1163254246830137</v>
      </c>
      <c r="E37" s="19">
        <f t="shared" si="3"/>
        <v>0.05417413642847541</v>
      </c>
    </row>
    <row r="38" spans="1:5" s="12" customFormat="1" ht="15">
      <c r="A38" s="18" t="s">
        <v>43</v>
      </c>
      <c r="B38" s="2" t="s">
        <v>44</v>
      </c>
      <c r="C38" s="19">
        <f>'[1]Структури по НКРЕ КП'!$AI$32</f>
        <v>158.39263562669885</v>
      </c>
      <c r="D38" s="17">
        <f t="shared" si="0"/>
        <v>6.4856640966177475</v>
      </c>
      <c r="E38" s="19">
        <f t="shared" si="3"/>
        <v>0.31474267613245815</v>
      </c>
    </row>
    <row r="39" spans="1:5" s="12" customFormat="1" ht="15">
      <c r="A39" s="18" t="s">
        <v>53</v>
      </c>
      <c r="B39" s="2" t="s">
        <v>45</v>
      </c>
      <c r="C39" s="19">
        <f>'[1]Структури по НКРЕ КП'!$AI$37</f>
        <v>230.43651432712178</v>
      </c>
      <c r="D39" s="17">
        <f t="shared" si="0"/>
        <v>9.435626988640339</v>
      </c>
      <c r="E39" s="19">
        <f t="shared" si="3"/>
        <v>0.45790137218809185</v>
      </c>
    </row>
    <row r="40" spans="1:5" s="12" customFormat="1" ht="15">
      <c r="A40" s="18" t="s">
        <v>54</v>
      </c>
      <c r="B40" s="2" t="s">
        <v>29</v>
      </c>
      <c r="C40" s="19">
        <f>'[1]Структури по НКРЕ КП'!$AI$51</f>
        <v>25.596456886057755</v>
      </c>
      <c r="D40" s="17">
        <f t="shared" si="0"/>
        <v>1.048091792713032</v>
      </c>
      <c r="E40" s="19">
        <f t="shared" si="3"/>
        <v>0.05086282773154969</v>
      </c>
    </row>
    <row r="41" spans="1:5" s="12" customFormat="1" ht="15">
      <c r="A41" s="6" t="s">
        <v>41</v>
      </c>
      <c r="B41" s="3" t="s">
        <v>42</v>
      </c>
      <c r="C41" s="7">
        <f>D41*C$44/1000</f>
        <v>0</v>
      </c>
      <c r="D41" s="8">
        <v>0</v>
      </c>
      <c r="E41" s="7">
        <f t="shared" si="3"/>
        <v>0</v>
      </c>
    </row>
    <row r="42" spans="1:5" s="12" customFormat="1" ht="17.25" customHeight="1">
      <c r="A42" s="16">
        <v>5</v>
      </c>
      <c r="B42" s="3" t="s">
        <v>12</v>
      </c>
      <c r="C42" s="7">
        <f>C11+C23+C33</f>
        <v>50324.48652118595</v>
      </c>
      <c r="D42" s="7">
        <f>D33+D23+D11</f>
        <v>2060.624309455983</v>
      </c>
      <c r="E42" s="7">
        <f>SUM(E11,E23,E33)</f>
        <v>100.00000000000001</v>
      </c>
    </row>
    <row r="43" spans="1:5" s="12" customFormat="1" ht="15">
      <c r="A43" s="16">
        <v>6</v>
      </c>
      <c r="B43" s="3" t="s">
        <v>33</v>
      </c>
      <c r="C43" s="8"/>
      <c r="D43" s="7">
        <f>D42</f>
        <v>2060.624309455983</v>
      </c>
      <c r="E43" s="8"/>
    </row>
    <row r="44" spans="1:8" s="12" customFormat="1" ht="15">
      <c r="A44" s="16">
        <v>7</v>
      </c>
      <c r="B44" s="3" t="s">
        <v>34</v>
      </c>
      <c r="C44" s="8">
        <f>'[1]Структури по НКРЕ КП'!$E$58</f>
        <v>24421.961</v>
      </c>
      <c r="D44" s="8"/>
      <c r="E44" s="8"/>
      <c r="H44" s="31">
        <f>D43-D21-D31-D40</f>
        <v>2020.2199112313563</v>
      </c>
    </row>
    <row r="45" spans="1:8" s="12" customFormat="1" ht="15">
      <c r="A45" s="21">
        <v>8</v>
      </c>
      <c r="B45" s="5" t="s">
        <v>40</v>
      </c>
      <c r="C45" s="22"/>
      <c r="D45" s="23">
        <f>(C21+C31+C40)/C42*100</f>
        <v>1.9607843137254906</v>
      </c>
      <c r="E45" s="22"/>
      <c r="H45" s="29">
        <f>H44*1.6%</f>
        <v>32.3235185797017</v>
      </c>
    </row>
    <row r="46" s="12" customFormat="1" ht="15">
      <c r="H46" s="31">
        <f>H44+H45</f>
        <v>2052.543429811058</v>
      </c>
    </row>
    <row r="47" spans="1:5" s="12" customFormat="1" ht="15">
      <c r="A47" s="35" t="s">
        <v>63</v>
      </c>
      <c r="B47" s="35"/>
      <c r="C47" s="35"/>
      <c r="D47" s="35"/>
      <c r="E47" s="35"/>
    </row>
    <row r="48" spans="2:5" s="12" customFormat="1" ht="15">
      <c r="B48" s="4"/>
      <c r="C48" s="9"/>
      <c r="D48" s="39"/>
      <c r="E48" s="39"/>
    </row>
    <row r="49" spans="1:5" s="12" customFormat="1" ht="15">
      <c r="A49" s="35" t="s">
        <v>64</v>
      </c>
      <c r="B49" s="35"/>
      <c r="C49" s="35"/>
      <c r="D49" s="35"/>
      <c r="E49" s="35"/>
    </row>
    <row r="50" spans="2:5" s="12" customFormat="1" ht="15">
      <c r="B50" s="9"/>
      <c r="C50" s="9"/>
      <c r="D50" s="9"/>
      <c r="E50" s="9"/>
    </row>
    <row r="51" s="12" customFormat="1" ht="15"/>
  </sheetData>
  <sheetProtection/>
  <mergeCells count="8">
    <mergeCell ref="A49:E49"/>
    <mergeCell ref="A5:E6"/>
    <mergeCell ref="D48:E48"/>
    <mergeCell ref="C8:D8"/>
    <mergeCell ref="A8:A9"/>
    <mergeCell ref="B8:B9"/>
    <mergeCell ref="E8:E9"/>
    <mergeCell ref="A47:E47"/>
  </mergeCells>
  <printOptions/>
  <pageMargins left="1.1811023622047245" right="0.3937007874015748" top="0.7874015748031497" bottom="0.7874015748031497" header="0.31496062992125984" footer="0.118110236220472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4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28125" style="0" customWidth="1"/>
    <col min="2" max="2" width="46.00390625" style="0" customWidth="1"/>
    <col min="3" max="3" width="11.57421875" style="0" customWidth="1"/>
    <col min="4" max="4" width="11.7109375" style="0" customWidth="1"/>
    <col min="5" max="5" width="11.421875" style="0" customWidth="1"/>
    <col min="7" max="7" width="10.57421875" style="0" bestFit="1" customWidth="1"/>
  </cols>
  <sheetData>
    <row r="1" s="27" customFormat="1" ht="15.75">
      <c r="E1" s="13" t="s">
        <v>74</v>
      </c>
    </row>
    <row r="2" s="27" customFormat="1" ht="15.75">
      <c r="E2" s="13" t="s">
        <v>76</v>
      </c>
    </row>
    <row r="3" s="27" customFormat="1" ht="15.75">
      <c r="E3" s="13" t="s">
        <v>82</v>
      </c>
    </row>
    <row r="4" s="27" customFormat="1" ht="15.75">
      <c r="E4" s="13" t="s">
        <v>81</v>
      </c>
    </row>
    <row r="5" spans="1:5" s="12" customFormat="1" ht="42.75" customHeight="1">
      <c r="A5" s="36" t="s">
        <v>77</v>
      </c>
      <c r="B5" s="37"/>
      <c r="C5" s="37"/>
      <c r="D5" s="37"/>
      <c r="E5" s="37"/>
    </row>
    <row r="6" s="12" customFormat="1" ht="15"/>
    <row r="7" s="12" customFormat="1" ht="15">
      <c r="E7" s="12" t="s">
        <v>18</v>
      </c>
    </row>
    <row r="8" spans="1:11" s="12" customFormat="1" ht="28.5" customHeight="1">
      <c r="A8" s="40" t="s">
        <v>0</v>
      </c>
      <c r="B8" s="40" t="s">
        <v>19</v>
      </c>
      <c r="C8" s="40" t="s">
        <v>55</v>
      </c>
      <c r="D8" s="40"/>
      <c r="E8" s="40" t="s">
        <v>20</v>
      </c>
      <c r="F8" s="28"/>
      <c r="G8" s="28"/>
      <c r="H8" s="28"/>
      <c r="I8" s="28"/>
      <c r="J8" s="28"/>
      <c r="K8" s="28"/>
    </row>
    <row r="9" spans="1:13" s="12" customFormat="1" ht="15">
      <c r="A9" s="40"/>
      <c r="B9" s="40"/>
      <c r="C9" s="14" t="s">
        <v>21</v>
      </c>
      <c r="D9" s="14" t="s">
        <v>10</v>
      </c>
      <c r="E9" s="40"/>
      <c r="F9" s="28"/>
      <c r="G9" s="29"/>
      <c r="H9" s="29"/>
      <c r="I9" s="29"/>
      <c r="J9" s="29"/>
      <c r="K9" s="29"/>
      <c r="L9" s="29"/>
      <c r="M9" s="29"/>
    </row>
    <row r="10" spans="1:13" s="12" customFormat="1" ht="1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28"/>
      <c r="G10" s="29"/>
      <c r="H10" s="29"/>
      <c r="I10" s="29"/>
      <c r="J10" s="29"/>
      <c r="K10" s="29"/>
      <c r="L10" s="29"/>
      <c r="M10" s="29"/>
    </row>
    <row r="11" spans="1:13" s="12" customFormat="1" ht="15">
      <c r="A11" s="16">
        <v>1</v>
      </c>
      <c r="B11" s="1" t="s">
        <v>22</v>
      </c>
      <c r="C11" s="7">
        <f>SUM(C12:C22)</f>
        <v>40022.333663246456</v>
      </c>
      <c r="D11" s="17">
        <f>C11/C$44*1000</f>
        <v>2498.066087986748</v>
      </c>
      <c r="E11" s="7">
        <f>D11/D42*100</f>
        <v>79.06487375061062</v>
      </c>
      <c r="F11" s="29">
        <f>C11*90%</f>
        <v>36020.10029692181</v>
      </c>
      <c r="G11" s="31">
        <f>D11*90%</f>
        <v>2248.259479188073</v>
      </c>
      <c r="H11" s="29"/>
      <c r="I11" s="29">
        <f>F11/C44*1000</f>
        <v>2248.259479188073</v>
      </c>
      <c r="J11" s="29"/>
      <c r="K11" s="29"/>
      <c r="L11" s="29"/>
      <c r="M11" s="29"/>
    </row>
    <row r="12" spans="1:13" s="12" customFormat="1" ht="15">
      <c r="A12" s="18" t="s">
        <v>1</v>
      </c>
      <c r="B12" s="2" t="s">
        <v>58</v>
      </c>
      <c r="C12" s="19">
        <f>'[2]Структури по НКРЕ КП'!$H$18</f>
        <v>36578.79476574</v>
      </c>
      <c r="D12" s="17">
        <f aca="true" t="shared" si="0" ref="D12:D40">C12/C$44*1000</f>
        <v>2283.1314013964015</v>
      </c>
      <c r="E12" s="19">
        <f>D12/D$42*100</f>
        <v>72.26209781861417</v>
      </c>
      <c r="F12" s="29">
        <f aca="true" t="shared" si="1" ref="F12:F43">C12*90%</f>
        <v>32920.915289166</v>
      </c>
      <c r="G12" s="31">
        <f aca="true" t="shared" si="2" ref="G12:G43">D12*90%</f>
        <v>2054.8182612567616</v>
      </c>
      <c r="H12" s="29"/>
      <c r="I12" s="29"/>
      <c r="J12" s="29"/>
      <c r="K12" s="29"/>
      <c r="L12" s="29"/>
      <c r="M12" s="29"/>
    </row>
    <row r="13" spans="1:13" s="12" customFormat="1" ht="15">
      <c r="A13" s="18" t="s">
        <v>2</v>
      </c>
      <c r="B13" s="2" t="s">
        <v>23</v>
      </c>
      <c r="C13" s="19">
        <f>'[1]Структури по НКРЕ КП'!$R$22</f>
        <v>525.229409033383</v>
      </c>
      <c r="D13" s="17">
        <f t="shared" si="0"/>
        <v>32.783140187662546</v>
      </c>
      <c r="E13" s="19">
        <f aca="true" t="shared" si="3" ref="E13:E22">D13/D$42*100</f>
        <v>1.0376005873307619</v>
      </c>
      <c r="F13" s="29">
        <f t="shared" si="1"/>
        <v>472.70646813004475</v>
      </c>
      <c r="G13" s="31">
        <f t="shared" si="2"/>
        <v>29.504826168896294</v>
      </c>
      <c r="H13" s="29"/>
      <c r="I13" s="29"/>
      <c r="J13" s="29"/>
      <c r="K13" s="29"/>
      <c r="L13" s="29"/>
      <c r="M13" s="29"/>
    </row>
    <row r="14" spans="1:13" s="12" customFormat="1" ht="15.75" customHeight="1">
      <c r="A14" s="18" t="s">
        <v>3</v>
      </c>
      <c r="B14" s="2" t="s">
        <v>24</v>
      </c>
      <c r="C14" s="19">
        <f>'[1]Структури по НКРЕ КП'!$R$26</f>
        <v>3444.9718199167414</v>
      </c>
      <c r="D14" s="17">
        <f t="shared" si="0"/>
        <v>215.02412502514565</v>
      </c>
      <c r="E14" s="19">
        <f t="shared" si="3"/>
        <v>6.805606697199135</v>
      </c>
      <c r="F14" s="29">
        <f t="shared" si="1"/>
        <v>3100.4746379250673</v>
      </c>
      <c r="G14" s="31">
        <f t="shared" si="2"/>
        <v>193.52171252263108</v>
      </c>
      <c r="H14" s="29"/>
      <c r="I14" s="29"/>
      <c r="J14" s="29"/>
      <c r="K14" s="29"/>
      <c r="L14" s="29"/>
      <c r="M14" s="29"/>
    </row>
    <row r="15" spans="1:13" s="12" customFormat="1" ht="15.75" customHeight="1">
      <c r="A15" s="18" t="s">
        <v>4</v>
      </c>
      <c r="B15" s="2" t="s">
        <v>25</v>
      </c>
      <c r="C15" s="19">
        <f>'[1]Структури по НКРЕ КП'!$R$28</f>
        <v>757.8938003816833</v>
      </c>
      <c r="D15" s="17">
        <f t="shared" si="0"/>
        <v>47.30530750553205</v>
      </c>
      <c r="E15" s="19">
        <f t="shared" si="3"/>
        <v>1.4972334733838097</v>
      </c>
      <c r="F15" s="29">
        <f t="shared" si="1"/>
        <v>682.1044203435149</v>
      </c>
      <c r="G15" s="31">
        <f t="shared" si="2"/>
        <v>42.57477675497884</v>
      </c>
      <c r="H15" s="31">
        <f>C14+C23+C29</f>
        <v>13551.197261550933</v>
      </c>
      <c r="I15" s="29"/>
      <c r="J15" s="29"/>
      <c r="K15" s="29"/>
      <c r="L15" s="29"/>
      <c r="M15" s="29"/>
    </row>
    <row r="16" spans="1:13" s="12" customFormat="1" ht="15.75" customHeight="1">
      <c r="A16" s="18" t="s">
        <v>5</v>
      </c>
      <c r="B16" s="2" t="s">
        <v>26</v>
      </c>
      <c r="C16" s="19">
        <f>'[1]Структури по НКРЕ КП'!$R$29</f>
        <v>801.9604501118856</v>
      </c>
      <c r="D16" s="17">
        <f t="shared" si="0"/>
        <v>50.055806869923174</v>
      </c>
      <c r="E16" s="19">
        <f t="shared" si="3"/>
        <v>1.584287969676973</v>
      </c>
      <c r="F16" s="29">
        <f t="shared" si="1"/>
        <v>721.7644051006971</v>
      </c>
      <c r="G16" s="31">
        <f t="shared" si="2"/>
        <v>45.05022618293086</v>
      </c>
      <c r="H16" s="31">
        <f>C15+C24+C30</f>
        <v>1955.3465258665824</v>
      </c>
      <c r="I16" s="29"/>
      <c r="J16" s="29"/>
      <c r="K16" s="29"/>
      <c r="L16" s="29"/>
      <c r="M16" s="29"/>
    </row>
    <row r="17" spans="1:13" s="12" customFormat="1" ht="15" customHeight="1">
      <c r="A17" s="18" t="s">
        <v>6</v>
      </c>
      <c r="B17" s="2" t="s">
        <v>27</v>
      </c>
      <c r="C17" s="19">
        <f>'[1]Структури по НКРЕ КП'!$R$23</f>
        <v>96.76690418572483</v>
      </c>
      <c r="D17" s="17">
        <f t="shared" si="0"/>
        <v>6.039880728089804</v>
      </c>
      <c r="E17" s="19">
        <f t="shared" si="3"/>
        <v>0.19116484128729735</v>
      </c>
      <c r="F17" s="29">
        <f t="shared" si="1"/>
        <v>87.09021376715235</v>
      </c>
      <c r="G17" s="31">
        <f t="shared" si="2"/>
        <v>5.435892655280823</v>
      </c>
      <c r="H17" s="31">
        <f>C20+C27+C33</f>
        <v>1263.4849248225569</v>
      </c>
      <c r="I17" s="29"/>
      <c r="J17" s="29"/>
      <c r="K17" s="29"/>
      <c r="L17" s="29"/>
      <c r="M17" s="29"/>
    </row>
    <row r="18" spans="1:13" s="12" customFormat="1" ht="14.25" customHeight="1">
      <c r="A18" s="18" t="s">
        <v>7</v>
      </c>
      <c r="B18" s="2" t="s">
        <v>44</v>
      </c>
      <c r="C18" s="19">
        <f>'[1]Структури по НКРЕ КП'!$R$32</f>
        <v>797.3988409265712</v>
      </c>
      <c r="D18" s="17">
        <f t="shared" si="0"/>
        <v>49.77108581121721</v>
      </c>
      <c r="E18" s="19">
        <f t="shared" si="3"/>
        <v>1.5752764248387539</v>
      </c>
      <c r="F18" s="29">
        <f t="shared" si="1"/>
        <v>717.6589568339141</v>
      </c>
      <c r="G18" s="31">
        <f t="shared" si="2"/>
        <v>44.79397723009549</v>
      </c>
      <c r="H18" s="29"/>
      <c r="I18" s="29"/>
      <c r="J18" s="29"/>
      <c r="K18" s="29"/>
      <c r="L18" s="29"/>
      <c r="M18" s="29"/>
    </row>
    <row r="19" spans="1:13" s="12" customFormat="1" ht="14.25" customHeight="1">
      <c r="A19" s="18" t="s">
        <v>8</v>
      </c>
      <c r="B19" s="2" t="s">
        <v>45</v>
      </c>
      <c r="C19" s="19">
        <f>'[1]Структури по НКРЕ КП'!$R$37</f>
        <v>1137.738636112362</v>
      </c>
      <c r="D19" s="17">
        <f t="shared" si="0"/>
        <v>71.01400752336944</v>
      </c>
      <c r="E19" s="19">
        <f t="shared" si="3"/>
        <v>2.247624098642303</v>
      </c>
      <c r="F19" s="29">
        <f t="shared" si="1"/>
        <v>1023.9647725011258</v>
      </c>
      <c r="G19" s="31">
        <f t="shared" si="2"/>
        <v>63.9126067710325</v>
      </c>
      <c r="H19" s="29"/>
      <c r="I19" s="29"/>
      <c r="J19" s="29"/>
      <c r="K19" s="29"/>
      <c r="L19" s="29"/>
      <c r="M19" s="29"/>
    </row>
    <row r="20" spans="1:13" s="12" customFormat="1" ht="15.75" customHeight="1">
      <c r="A20" s="18" t="s">
        <v>9</v>
      </c>
      <c r="B20" s="2" t="s">
        <v>28</v>
      </c>
      <c r="C20" s="19">
        <f>'[1]Структури по НКРЕ КП'!$R$24+'[1]Структури по НКРЕ КП'!$R$25</f>
        <v>266.47040733826896</v>
      </c>
      <c r="D20" s="17">
        <f t="shared" si="0"/>
        <v>16.63223073458703</v>
      </c>
      <c r="E20" s="19">
        <f t="shared" si="3"/>
        <v>0.5264173071902033</v>
      </c>
      <c r="F20" s="29">
        <f t="shared" si="1"/>
        <v>239.82336660444207</v>
      </c>
      <c r="G20" s="31">
        <f t="shared" si="2"/>
        <v>14.969007661128327</v>
      </c>
      <c r="H20" s="29"/>
      <c r="I20" s="29"/>
      <c r="J20" s="29"/>
      <c r="K20" s="29"/>
      <c r="L20" s="29"/>
      <c r="M20" s="29"/>
    </row>
    <row r="21" spans="1:13" s="12" customFormat="1" ht="15">
      <c r="A21" s="18" t="s">
        <v>46</v>
      </c>
      <c r="B21" s="2" t="s">
        <v>29</v>
      </c>
      <c r="C21" s="19">
        <f>'[2]Структури по НКРЕ КП'!$R$51</f>
        <v>784.7516404558129</v>
      </c>
      <c r="D21" s="17">
        <f t="shared" si="0"/>
        <v>48.98168799974015</v>
      </c>
      <c r="E21" s="19">
        <f t="shared" si="3"/>
        <v>1.5502916421688355</v>
      </c>
      <c r="F21" s="29">
        <f t="shared" si="1"/>
        <v>706.2764764102316</v>
      </c>
      <c r="G21" s="31">
        <f t="shared" si="2"/>
        <v>44.08351919976614</v>
      </c>
      <c r="H21" s="29"/>
      <c r="I21" s="29"/>
      <c r="J21" s="29"/>
      <c r="K21" s="29"/>
      <c r="L21" s="29"/>
      <c r="M21" s="29"/>
    </row>
    <row r="22" spans="1:13" s="12" customFormat="1" ht="15">
      <c r="A22" s="18" t="s">
        <v>47</v>
      </c>
      <c r="B22" s="2" t="s">
        <v>48</v>
      </c>
      <c r="C22" s="19">
        <f>'[2]Структури по НКРЕ КП'!$R$49</f>
        <v>-5169.643010955976</v>
      </c>
      <c r="D22" s="17">
        <f t="shared" si="0"/>
        <v>-322.67258579492045</v>
      </c>
      <c r="E22" s="19">
        <f t="shared" si="3"/>
        <v>-10.212727109721605</v>
      </c>
      <c r="F22" s="29">
        <f t="shared" si="1"/>
        <v>-4652.678709860378</v>
      </c>
      <c r="G22" s="31">
        <f t="shared" si="2"/>
        <v>-290.40532721542843</v>
      </c>
      <c r="H22" s="29"/>
      <c r="I22" s="29"/>
      <c r="J22" s="29"/>
      <c r="K22" s="29"/>
      <c r="L22" s="29"/>
      <c r="M22" s="29"/>
    </row>
    <row r="23" spans="1:13" s="12" customFormat="1" ht="15">
      <c r="A23" s="16">
        <v>2</v>
      </c>
      <c r="B23" s="1" t="s">
        <v>30</v>
      </c>
      <c r="C23" s="7">
        <f>SUM(C24:C32)</f>
        <v>9740.897146406001</v>
      </c>
      <c r="D23" s="17">
        <f t="shared" si="0"/>
        <v>607.9956514467249</v>
      </c>
      <c r="E23" s="7">
        <f>D23/D42*100</f>
        <v>19.243325728542764</v>
      </c>
      <c r="F23" s="29">
        <f t="shared" si="1"/>
        <v>8766.8074317654</v>
      </c>
      <c r="G23" s="31">
        <f t="shared" si="2"/>
        <v>547.1960863020524</v>
      </c>
      <c r="H23" s="29"/>
      <c r="I23" s="29"/>
      <c r="J23" s="29"/>
      <c r="K23" s="29"/>
      <c r="L23" s="29"/>
      <c r="M23" s="29"/>
    </row>
    <row r="24" spans="1:13" s="12" customFormat="1" ht="15.75" customHeight="1">
      <c r="A24" s="18" t="s">
        <v>16</v>
      </c>
      <c r="B24" s="2" t="s">
        <v>23</v>
      </c>
      <c r="C24" s="19">
        <f>'[1]Структури по НКРЕ КП'!$AB$22</f>
        <v>678.095759508978</v>
      </c>
      <c r="D24" s="17">
        <f t="shared" si="0"/>
        <v>42.32456896416745</v>
      </c>
      <c r="E24" s="19">
        <f>D24/D$42*100</f>
        <v>1.3395909410858886</v>
      </c>
      <c r="F24" s="29">
        <f t="shared" si="1"/>
        <v>610.2861835580802</v>
      </c>
      <c r="G24" s="31">
        <f t="shared" si="2"/>
        <v>38.092112067750705</v>
      </c>
      <c r="H24" s="29"/>
      <c r="I24" s="29"/>
      <c r="J24" s="29"/>
      <c r="K24" s="29"/>
      <c r="L24" s="29"/>
      <c r="M24" s="29"/>
    </row>
    <row r="25" spans="1:13" s="12" customFormat="1" ht="16.5" customHeight="1">
      <c r="A25" s="18" t="s">
        <v>17</v>
      </c>
      <c r="B25" s="2" t="s">
        <v>24</v>
      </c>
      <c r="C25" s="19">
        <f>'[1]Структури по НКРЕ КП'!$AB$26</f>
        <v>1571.7651544752455</v>
      </c>
      <c r="D25" s="17">
        <f t="shared" si="0"/>
        <v>98.10455491453645</v>
      </c>
      <c r="E25" s="19">
        <f aca="true" t="shared" si="4" ref="E25:E32">D25/D$42*100</f>
        <v>3.105051658152456</v>
      </c>
      <c r="F25" s="29">
        <f t="shared" si="1"/>
        <v>1414.588639027721</v>
      </c>
      <c r="G25" s="31">
        <f t="shared" si="2"/>
        <v>88.29409942308281</v>
      </c>
      <c r="H25" s="29"/>
      <c r="I25" s="29"/>
      <c r="J25" s="29"/>
      <c r="K25" s="29"/>
      <c r="L25" s="29"/>
      <c r="M25" s="29"/>
    </row>
    <row r="26" spans="1:13" s="12" customFormat="1" ht="15" customHeight="1">
      <c r="A26" s="18" t="s">
        <v>35</v>
      </c>
      <c r="B26" s="2" t="s">
        <v>25</v>
      </c>
      <c r="C26" s="19">
        <f>'[1]Структури по НКРЕ КП'!$AB$28</f>
        <v>345.788333984554</v>
      </c>
      <c r="D26" s="17">
        <f t="shared" si="0"/>
        <v>21.58300208119802</v>
      </c>
      <c r="E26" s="19">
        <f t="shared" si="4"/>
        <v>0.6831113647935405</v>
      </c>
      <c r="F26" s="29">
        <f t="shared" si="1"/>
        <v>311.2095005860986</v>
      </c>
      <c r="G26" s="31">
        <f t="shared" si="2"/>
        <v>19.42470187307822</v>
      </c>
      <c r="H26" s="29"/>
      <c r="I26" s="29"/>
      <c r="J26" s="29"/>
      <c r="K26" s="29"/>
      <c r="L26" s="29"/>
      <c r="M26" s="29"/>
    </row>
    <row r="27" spans="1:13" s="12" customFormat="1" ht="14.25" customHeight="1">
      <c r="A27" s="18" t="s">
        <v>36</v>
      </c>
      <c r="B27" s="2" t="s">
        <v>26</v>
      </c>
      <c r="C27" s="19">
        <f>'[1]Структури по НКРЕ КП'!$AB$29</f>
        <v>140.63162929363114</v>
      </c>
      <c r="D27" s="17">
        <f t="shared" si="0"/>
        <v>8.777776603250851</v>
      </c>
      <c r="E27" s="19">
        <f t="shared" si="4"/>
        <v>0.27782043168698345</v>
      </c>
      <c r="F27" s="29">
        <f t="shared" si="1"/>
        <v>126.56846636426802</v>
      </c>
      <c r="G27" s="31">
        <f t="shared" si="2"/>
        <v>7.899998942925766</v>
      </c>
      <c r="H27" s="29"/>
      <c r="I27" s="29"/>
      <c r="J27" s="29"/>
      <c r="K27" s="29"/>
      <c r="L27" s="29"/>
      <c r="M27" s="29"/>
    </row>
    <row r="28" spans="1:13" s="12" customFormat="1" ht="15.75" customHeight="1">
      <c r="A28" s="18" t="s">
        <v>37</v>
      </c>
      <c r="B28" s="2" t="s">
        <v>31</v>
      </c>
      <c r="C28" s="19">
        <f>'[1]Структури по НКРЕ КП'!$AB$25</f>
        <v>759.2900137206436</v>
      </c>
      <c r="D28" s="17">
        <f t="shared" si="0"/>
        <v>47.39245467748356</v>
      </c>
      <c r="E28" s="19">
        <f t="shared" si="4"/>
        <v>1.4999917191248673</v>
      </c>
      <c r="F28" s="29">
        <f t="shared" si="1"/>
        <v>683.3610123485793</v>
      </c>
      <c r="G28" s="31">
        <f t="shared" si="2"/>
        <v>42.65320920973521</v>
      </c>
      <c r="H28" s="29"/>
      <c r="I28" s="29"/>
      <c r="J28" s="29"/>
      <c r="K28" s="29"/>
      <c r="L28" s="29"/>
      <c r="M28" s="29"/>
    </row>
    <row r="29" spans="1:13" s="12" customFormat="1" ht="16.5" customHeight="1">
      <c r="A29" s="18" t="s">
        <v>38</v>
      </c>
      <c r="B29" s="2" t="s">
        <v>44</v>
      </c>
      <c r="C29" s="19">
        <f>'[1]Структури по НКРЕ КП'!$AB$32</f>
        <v>365.3282952281892</v>
      </c>
      <c r="D29" s="17">
        <f t="shared" si="0"/>
        <v>22.8026239791616</v>
      </c>
      <c r="E29" s="19">
        <f t="shared" si="4"/>
        <v>0.7217129261572292</v>
      </c>
      <c r="F29" s="29">
        <f t="shared" si="1"/>
        <v>328.79546570537025</v>
      </c>
      <c r="G29" s="31">
        <f t="shared" si="2"/>
        <v>20.522361581245438</v>
      </c>
      <c r="H29" s="29"/>
      <c r="I29" s="29"/>
      <c r="J29" s="29"/>
      <c r="K29" s="29"/>
      <c r="L29" s="29"/>
      <c r="M29" s="29"/>
    </row>
    <row r="30" spans="1:13" s="12" customFormat="1" ht="14.25" customHeight="1">
      <c r="A30" s="18" t="s">
        <v>49</v>
      </c>
      <c r="B30" s="2" t="s">
        <v>45</v>
      </c>
      <c r="C30" s="19">
        <f>'[1]Структури по НКРЕ КП'!$AB$37</f>
        <v>519.3569659759213</v>
      </c>
      <c r="D30" s="17">
        <f t="shared" si="0"/>
        <v>32.41660107030593</v>
      </c>
      <c r="E30" s="19">
        <f t="shared" si="4"/>
        <v>1.025999465495824</v>
      </c>
      <c r="F30" s="29">
        <f t="shared" si="1"/>
        <v>467.42126937832916</v>
      </c>
      <c r="G30" s="31">
        <f t="shared" si="2"/>
        <v>29.174940963275336</v>
      </c>
      <c r="H30" s="29"/>
      <c r="I30" s="29"/>
      <c r="J30" s="29"/>
      <c r="K30" s="29"/>
      <c r="L30" s="29"/>
      <c r="M30" s="29"/>
    </row>
    <row r="31" spans="1:13" s="12" customFormat="1" ht="14.25" customHeight="1">
      <c r="A31" s="18" t="s">
        <v>50</v>
      </c>
      <c r="B31" s="2" t="s">
        <v>29</v>
      </c>
      <c r="C31" s="19">
        <f>'[2]Структури по НКРЕ КП'!$AB$51</f>
        <v>190.99798326286276</v>
      </c>
      <c r="D31" s="17">
        <f t="shared" si="0"/>
        <v>11.921483361700485</v>
      </c>
      <c r="E31" s="19">
        <f t="shared" si="4"/>
        <v>0.37732011232436785</v>
      </c>
      <c r="F31" s="29">
        <f t="shared" si="1"/>
        <v>171.89818493657648</v>
      </c>
      <c r="G31" s="31">
        <f t="shared" si="2"/>
        <v>10.729335025530437</v>
      </c>
      <c r="H31" s="29"/>
      <c r="I31" s="29"/>
      <c r="J31" s="29"/>
      <c r="K31" s="29"/>
      <c r="L31" s="29"/>
      <c r="M31" s="29"/>
    </row>
    <row r="32" spans="1:13" s="12" customFormat="1" ht="15.75" customHeight="1">
      <c r="A32" s="18" t="s">
        <v>52</v>
      </c>
      <c r="B32" s="2" t="s">
        <v>51</v>
      </c>
      <c r="C32" s="19">
        <f>'[2]Структури по НКРЕ КП'!$AB$46</f>
        <v>5169.643010955976</v>
      </c>
      <c r="D32" s="17">
        <f t="shared" si="0"/>
        <v>322.67258579492045</v>
      </c>
      <c r="E32" s="19">
        <f t="shared" si="4"/>
        <v>10.212727109721605</v>
      </c>
      <c r="F32" s="29">
        <f t="shared" si="1"/>
        <v>4652.678709860378</v>
      </c>
      <c r="G32" s="31">
        <f t="shared" si="2"/>
        <v>290.40532721542843</v>
      </c>
      <c r="H32" s="29"/>
      <c r="I32" s="29"/>
      <c r="J32" s="29"/>
      <c r="K32" s="29"/>
      <c r="L32" s="29"/>
      <c r="M32" s="29"/>
    </row>
    <row r="33" spans="1:13" s="12" customFormat="1" ht="15" customHeight="1">
      <c r="A33" s="16">
        <v>3</v>
      </c>
      <c r="B33" s="1" t="s">
        <v>32</v>
      </c>
      <c r="C33" s="7">
        <f>SUM(C34:C40)</f>
        <v>856.3828881906569</v>
      </c>
      <c r="D33" s="17">
        <f t="shared" si="0"/>
        <v>53.452681428364635</v>
      </c>
      <c r="E33" s="7">
        <f>D33/D42*100</f>
        <v>1.6918005208466202</v>
      </c>
      <c r="F33" s="29">
        <f t="shared" si="1"/>
        <v>770.7445993715912</v>
      </c>
      <c r="G33" s="31">
        <f t="shared" si="2"/>
        <v>48.107413285528175</v>
      </c>
      <c r="H33" s="29"/>
      <c r="I33" s="29"/>
      <c r="J33" s="29"/>
      <c r="K33" s="29"/>
      <c r="L33" s="29"/>
      <c r="M33" s="29"/>
    </row>
    <row r="34" spans="1:13" s="12" customFormat="1" ht="15" customHeight="1">
      <c r="A34" s="18" t="s">
        <v>13</v>
      </c>
      <c r="B34" s="2" t="s">
        <v>24</v>
      </c>
      <c r="C34" s="19">
        <f>'[1]Структури по НКРЕ КП'!$AL$26</f>
        <v>458.9651626310009</v>
      </c>
      <c r="D34" s="17">
        <f t="shared" si="0"/>
        <v>28.647137820169387</v>
      </c>
      <c r="E34" s="19">
        <f>D34/D$42*100</f>
        <v>0.9066943208429844</v>
      </c>
      <c r="F34" s="29">
        <f t="shared" si="1"/>
        <v>413.06864636790084</v>
      </c>
      <c r="G34" s="31">
        <f t="shared" si="2"/>
        <v>25.78242403815245</v>
      </c>
      <c r="H34" s="29"/>
      <c r="I34" s="29"/>
      <c r="J34" s="29"/>
      <c r="K34" s="29"/>
      <c r="L34" s="29"/>
      <c r="M34" s="29"/>
    </row>
    <row r="35" spans="1:13" s="12" customFormat="1" ht="15">
      <c r="A35" s="18" t="s">
        <v>14</v>
      </c>
      <c r="B35" s="2" t="s">
        <v>25</v>
      </c>
      <c r="C35" s="19">
        <f>'[1]Структури по НКРЕ КП'!$AL$28</f>
        <v>100.97233577882021</v>
      </c>
      <c r="D35" s="17">
        <f t="shared" si="0"/>
        <v>6.302370320437265</v>
      </c>
      <c r="E35" s="19">
        <f aca="true" t="shared" si="5" ref="E35:E41">D35/D$42*100</f>
        <v>0.19947275058545658</v>
      </c>
      <c r="F35" s="29">
        <f t="shared" si="1"/>
        <v>90.87510220093819</v>
      </c>
      <c r="G35" s="31">
        <f t="shared" si="2"/>
        <v>5.672133288393539</v>
      </c>
      <c r="H35" s="29"/>
      <c r="I35" s="29"/>
      <c r="J35" s="29"/>
      <c r="K35" s="29"/>
      <c r="L35" s="29"/>
      <c r="M35" s="29"/>
    </row>
    <row r="36" spans="1:13" s="12" customFormat="1" ht="15">
      <c r="A36" s="18" t="s">
        <v>15</v>
      </c>
      <c r="B36" s="2" t="s">
        <v>26</v>
      </c>
      <c r="C36" s="19">
        <f>'[1]Структури по НКРЕ КП'!$AL$29</f>
        <v>6.688343037398943</v>
      </c>
      <c r="D36" s="17">
        <f t="shared" si="0"/>
        <v>0.4174649851038521</v>
      </c>
      <c r="E36" s="19">
        <f t="shared" si="5"/>
        <v>0.013212947608258677</v>
      </c>
      <c r="F36" s="29">
        <f t="shared" si="1"/>
        <v>6.019508733659049</v>
      </c>
      <c r="G36" s="31">
        <f t="shared" si="2"/>
        <v>0.3757184865934669</v>
      </c>
      <c r="H36" s="29"/>
      <c r="I36" s="29"/>
      <c r="J36" s="29"/>
      <c r="K36" s="29"/>
      <c r="L36" s="29"/>
      <c r="M36" s="29"/>
    </row>
    <row r="37" spans="1:13" s="12" customFormat="1" ht="15">
      <c r="A37" s="18" t="s">
        <v>39</v>
      </c>
      <c r="B37" s="2" t="s">
        <v>28</v>
      </c>
      <c r="C37" s="19">
        <f>'[1]Структури по НКРЕ КП'!$AL$31</f>
        <v>17.88501466726043</v>
      </c>
      <c r="D37" s="17">
        <f t="shared" si="0"/>
        <v>1.1163254246830137</v>
      </c>
      <c r="E37" s="19">
        <f t="shared" si="5"/>
        <v>0.03533218324031285</v>
      </c>
      <c r="F37" s="29">
        <f t="shared" si="1"/>
        <v>16.09651320053439</v>
      </c>
      <c r="G37" s="31">
        <f t="shared" si="2"/>
        <v>1.0046928822147123</v>
      </c>
      <c r="H37" s="29"/>
      <c r="I37" s="29"/>
      <c r="J37" s="29"/>
      <c r="K37" s="29"/>
      <c r="L37" s="29"/>
      <c r="M37" s="29"/>
    </row>
    <row r="38" spans="1:13" s="12" customFormat="1" ht="15">
      <c r="A38" s="18" t="s">
        <v>43</v>
      </c>
      <c r="B38" s="2" t="s">
        <v>44</v>
      </c>
      <c r="C38" s="19">
        <f>'[1]Структури по НКРЕ КП'!$AL$32</f>
        <v>103.90894530407252</v>
      </c>
      <c r="D38" s="17">
        <f t="shared" si="0"/>
        <v>6.4856640966177475</v>
      </c>
      <c r="E38" s="19">
        <f t="shared" si="5"/>
        <v>0.20527407799735944</v>
      </c>
      <c r="F38" s="29">
        <f t="shared" si="1"/>
        <v>93.51805077366527</v>
      </c>
      <c r="G38" s="31">
        <f t="shared" si="2"/>
        <v>5.837097686955973</v>
      </c>
      <c r="H38" s="29"/>
      <c r="I38" s="29"/>
      <c r="J38" s="29"/>
      <c r="K38" s="29"/>
      <c r="L38" s="29"/>
      <c r="M38" s="29"/>
    </row>
    <row r="39" spans="1:13" s="12" customFormat="1" ht="15">
      <c r="A39" s="18" t="s">
        <v>53</v>
      </c>
      <c r="B39" s="2" t="s">
        <v>45</v>
      </c>
      <c r="C39" s="19">
        <f>'[1]Структури по НКРЕ КП'!$AL$37</f>
        <v>151.17126543503215</v>
      </c>
      <c r="D39" s="17">
        <f t="shared" si="0"/>
        <v>9.435626988640339</v>
      </c>
      <c r="E39" s="19">
        <f t="shared" si="5"/>
        <v>0.29864168133996155</v>
      </c>
      <c r="F39" s="29">
        <f t="shared" si="1"/>
        <v>136.05413889152894</v>
      </c>
      <c r="G39" s="31">
        <f t="shared" si="2"/>
        <v>8.492064289776305</v>
      </c>
      <c r="H39" s="29"/>
      <c r="I39" s="29"/>
      <c r="J39" s="29"/>
      <c r="K39" s="29"/>
      <c r="L39" s="29"/>
      <c r="M39" s="29"/>
    </row>
    <row r="40" spans="1:13" s="12" customFormat="1" ht="15">
      <c r="A40" s="18" t="s">
        <v>54</v>
      </c>
      <c r="B40" s="2" t="s">
        <v>29</v>
      </c>
      <c r="C40" s="19">
        <f>'[1]Структури по НКРЕ КП'!$AL$51</f>
        <v>16.791821337071703</v>
      </c>
      <c r="D40" s="17">
        <f t="shared" si="0"/>
        <v>1.048091792713032</v>
      </c>
      <c r="E40" s="19">
        <f t="shared" si="5"/>
        <v>0.033172559232286666</v>
      </c>
      <c r="F40" s="29">
        <f t="shared" si="1"/>
        <v>15.112639203364532</v>
      </c>
      <c r="G40" s="31">
        <f t="shared" si="2"/>
        <v>0.9432826134417288</v>
      </c>
      <c r="H40" s="29"/>
      <c r="I40" s="29"/>
      <c r="J40" s="29"/>
      <c r="K40" s="29"/>
      <c r="L40" s="29"/>
      <c r="M40" s="29"/>
    </row>
    <row r="41" spans="1:13" s="12" customFormat="1" ht="14.25" customHeight="1">
      <c r="A41" s="6" t="s">
        <v>41</v>
      </c>
      <c r="B41" s="3" t="s">
        <v>42</v>
      </c>
      <c r="C41" s="7">
        <f>D41*C$44/1000</f>
        <v>0</v>
      </c>
      <c r="D41" s="8">
        <v>0</v>
      </c>
      <c r="E41" s="7">
        <f t="shared" si="5"/>
        <v>0</v>
      </c>
      <c r="F41" s="29">
        <f t="shared" si="1"/>
        <v>0</v>
      </c>
      <c r="G41" s="31">
        <f t="shared" si="2"/>
        <v>0</v>
      </c>
      <c r="H41" s="29"/>
      <c r="I41" s="29"/>
      <c r="J41" s="29"/>
      <c r="K41" s="29"/>
      <c r="L41" s="29"/>
      <c r="M41" s="29"/>
    </row>
    <row r="42" spans="1:13" s="12" customFormat="1" ht="27">
      <c r="A42" s="16">
        <v>5</v>
      </c>
      <c r="B42" s="3" t="s">
        <v>12</v>
      </c>
      <c r="C42" s="17">
        <f>C11+C23+C33</f>
        <v>50619.61369784312</v>
      </c>
      <c r="D42" s="17">
        <f>D33+D23+D11</f>
        <v>3159.514420861837</v>
      </c>
      <c r="E42" s="7">
        <f>SUM(E11,E23,E33)</f>
        <v>100.00000000000001</v>
      </c>
      <c r="F42" s="29">
        <f t="shared" si="1"/>
        <v>45557.65232805881</v>
      </c>
      <c r="G42" s="31">
        <f t="shared" si="2"/>
        <v>2843.5629787756534</v>
      </c>
      <c r="H42" s="29">
        <f>F42/C44*1000</f>
        <v>2843.562978775654</v>
      </c>
      <c r="I42" s="29"/>
      <c r="J42" s="29"/>
      <c r="K42" s="29"/>
      <c r="L42" s="29"/>
      <c r="M42" s="29"/>
    </row>
    <row r="43" spans="1:13" s="12" customFormat="1" ht="15">
      <c r="A43" s="16">
        <v>6</v>
      </c>
      <c r="B43" s="3" t="s">
        <v>33</v>
      </c>
      <c r="C43" s="8"/>
      <c r="D43" s="7">
        <f>D42</f>
        <v>3159.514420861837</v>
      </c>
      <c r="E43" s="8"/>
      <c r="F43" s="29">
        <f t="shared" si="1"/>
        <v>0</v>
      </c>
      <c r="G43" s="31">
        <f t="shared" si="2"/>
        <v>2843.5629787756534</v>
      </c>
      <c r="H43" s="29"/>
      <c r="I43" s="29"/>
      <c r="J43" s="29"/>
      <c r="K43" s="34">
        <f>D42-D21-D40-D31</f>
        <v>3097.5631577076833</v>
      </c>
      <c r="L43" s="29"/>
      <c r="M43" s="29"/>
    </row>
    <row r="44" spans="1:13" s="12" customFormat="1" ht="15">
      <c r="A44" s="16">
        <v>7</v>
      </c>
      <c r="B44" s="3" t="s">
        <v>34</v>
      </c>
      <c r="C44" s="8">
        <f>'[1]Структури по НКРЕ КП'!$H$58</f>
        <v>16021.327</v>
      </c>
      <c r="D44" s="8"/>
      <c r="E44" s="8"/>
      <c r="F44" s="29"/>
      <c r="G44" s="29"/>
      <c r="H44" s="29"/>
      <c r="I44" s="29"/>
      <c r="J44" s="29"/>
      <c r="K44" s="29">
        <f>K43*1.6%</f>
        <v>49.561010523322935</v>
      </c>
      <c r="L44" s="29"/>
      <c r="M44" s="29"/>
    </row>
    <row r="45" spans="1:13" s="12" customFormat="1" ht="15">
      <c r="A45" s="21">
        <v>8</v>
      </c>
      <c r="B45" s="5" t="s">
        <v>40</v>
      </c>
      <c r="C45" s="22"/>
      <c r="D45" s="23">
        <f>(C21+C31+C40)/C42*100</f>
        <v>1.9607843137254901</v>
      </c>
      <c r="E45" s="22"/>
      <c r="F45" s="29"/>
      <c r="G45" s="29"/>
      <c r="H45" s="29"/>
      <c r="I45" s="29"/>
      <c r="J45" s="29"/>
      <c r="K45" s="34">
        <f>K43+K44</f>
        <v>3147.1241682310065</v>
      </c>
      <c r="L45" s="29"/>
      <c r="M45" s="29"/>
    </row>
    <row r="46" spans="2:13" s="12" customFormat="1" ht="15.75">
      <c r="B46" s="10"/>
      <c r="C46" s="11"/>
      <c r="D46" s="11"/>
      <c r="E46" s="11"/>
      <c r="G46" s="29"/>
      <c r="H46" s="29"/>
      <c r="I46" s="29"/>
      <c r="J46" s="29"/>
      <c r="K46" s="29"/>
      <c r="L46" s="29"/>
      <c r="M46" s="29"/>
    </row>
    <row r="47" spans="1:10" s="12" customFormat="1" ht="15.75" customHeight="1">
      <c r="A47" s="35" t="s">
        <v>63</v>
      </c>
      <c r="B47" s="35"/>
      <c r="C47" s="35"/>
      <c r="D47" s="35"/>
      <c r="E47" s="35"/>
      <c r="G47" s="29"/>
      <c r="H47" s="29"/>
      <c r="I47" s="29"/>
      <c r="J47" s="29"/>
    </row>
    <row r="48" spans="2:10" s="12" customFormat="1" ht="15.75">
      <c r="B48" s="11"/>
      <c r="C48" s="11"/>
      <c r="D48" s="11"/>
      <c r="E48" s="11"/>
      <c r="G48" s="29"/>
      <c r="H48" s="29"/>
      <c r="I48" s="29"/>
      <c r="J48" s="29"/>
    </row>
    <row r="49" spans="1:5" s="12" customFormat="1" ht="15.75" customHeight="1">
      <c r="A49" s="35" t="s">
        <v>64</v>
      </c>
      <c r="B49" s="35"/>
      <c r="C49" s="35"/>
      <c r="D49" s="35"/>
      <c r="E49" s="35"/>
    </row>
    <row r="50" s="12" customFormat="1" ht="15"/>
    <row r="51" s="12" customFormat="1" ht="15"/>
  </sheetData>
  <sheetProtection/>
  <mergeCells count="7">
    <mergeCell ref="A47:E47"/>
    <mergeCell ref="A49:E49"/>
    <mergeCell ref="A5:E5"/>
    <mergeCell ref="A8:A9"/>
    <mergeCell ref="B8:B9"/>
    <mergeCell ref="C8:D8"/>
    <mergeCell ref="E8:E9"/>
  </mergeCells>
  <printOptions/>
  <pageMargins left="1.1811023622047245" right="0.3937007874015748" top="0.7874015748031497" bottom="0.7874015748031497" header="0.31496062992125984" footer="0.118110236220472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="106" zoomScaleNormal="106" zoomScalePageLayoutView="0" workbookViewId="0" topLeftCell="A1">
      <selection activeCell="E4" sqref="E4"/>
    </sheetView>
  </sheetViews>
  <sheetFormatPr defaultColWidth="9.140625" defaultRowHeight="15"/>
  <cols>
    <col min="1" max="1" width="5.00390625" style="0" customWidth="1"/>
    <col min="2" max="2" width="50.57421875" style="0" customWidth="1"/>
    <col min="3" max="3" width="11.28125" style="0" customWidth="1"/>
    <col min="4" max="4" width="11.421875" style="0" customWidth="1"/>
    <col min="5" max="5" width="10.57421875" style="0" customWidth="1"/>
  </cols>
  <sheetData>
    <row r="1" s="27" customFormat="1" ht="15.75">
      <c r="E1" s="13" t="s">
        <v>73</v>
      </c>
    </row>
    <row r="2" s="27" customFormat="1" ht="15.75">
      <c r="E2" s="13" t="s">
        <v>76</v>
      </c>
    </row>
    <row r="3" s="27" customFormat="1" ht="15.75">
      <c r="E3" s="13" t="s">
        <v>82</v>
      </c>
    </row>
    <row r="4" s="27" customFormat="1" ht="15.75">
      <c r="E4" s="13" t="s">
        <v>81</v>
      </c>
    </row>
    <row r="5" spans="1:5" s="12" customFormat="1" ht="41.25" customHeight="1">
      <c r="A5" s="36" t="s">
        <v>78</v>
      </c>
      <c r="B5" s="37"/>
      <c r="C5" s="37"/>
      <c r="D5" s="37"/>
      <c r="E5" s="37"/>
    </row>
    <row r="6" s="12" customFormat="1" ht="15">
      <c r="B6" s="12" t="s">
        <v>62</v>
      </c>
    </row>
    <row r="7" s="12" customFormat="1" ht="15">
      <c r="E7" s="12" t="s">
        <v>18</v>
      </c>
    </row>
    <row r="8" spans="1:5" s="12" customFormat="1" ht="27" customHeight="1">
      <c r="A8" s="40" t="s">
        <v>0</v>
      </c>
      <c r="B8" s="40" t="s">
        <v>19</v>
      </c>
      <c r="C8" s="40" t="s">
        <v>56</v>
      </c>
      <c r="D8" s="40"/>
      <c r="E8" s="40" t="s">
        <v>20</v>
      </c>
    </row>
    <row r="9" spans="1:5" s="12" customFormat="1" ht="15">
      <c r="A9" s="40"/>
      <c r="B9" s="40"/>
      <c r="C9" s="14" t="s">
        <v>21</v>
      </c>
      <c r="D9" s="14" t="s">
        <v>10</v>
      </c>
      <c r="E9" s="40"/>
    </row>
    <row r="10" spans="1:5" s="12" customFormat="1" ht="15">
      <c r="A10" s="15">
        <v>1</v>
      </c>
      <c r="B10" s="15">
        <v>2</v>
      </c>
      <c r="C10" s="15">
        <v>3</v>
      </c>
      <c r="D10" s="15">
        <v>4</v>
      </c>
      <c r="E10" s="15">
        <v>5</v>
      </c>
    </row>
    <row r="11" spans="1:5" s="12" customFormat="1" ht="16.5" customHeight="1">
      <c r="A11" s="16">
        <v>1</v>
      </c>
      <c r="B11" s="1" t="s">
        <v>22</v>
      </c>
      <c r="C11" s="17">
        <f>SUM(C12:C22)</f>
        <v>11200.898568277722</v>
      </c>
      <c r="D11" s="17">
        <f>C11/C$44*1000</f>
        <v>3536.0267176774596</v>
      </c>
      <c r="E11" s="7">
        <f>D11/D42*100</f>
        <v>81.58375785396446</v>
      </c>
    </row>
    <row r="12" spans="1:6" s="12" customFormat="1" ht="15.75" customHeight="1">
      <c r="A12" s="18" t="s">
        <v>1</v>
      </c>
      <c r="B12" s="2" t="s">
        <v>58</v>
      </c>
      <c r="C12" s="19">
        <f>'[1]Структури по НКРЕ КП'!$S$18</f>
        <v>10880.28614688</v>
      </c>
      <c r="D12" s="17">
        <f aca="true" t="shared" si="0" ref="D12:D40">C12/C$44*1000</f>
        <v>3434.8121516164506</v>
      </c>
      <c r="E12" s="19">
        <f>D12/D$42*100</f>
        <v>79.24851965920355</v>
      </c>
      <c r="F12" s="30"/>
    </row>
    <row r="13" spans="1:8" s="12" customFormat="1" ht="15" customHeight="1">
      <c r="A13" s="18" t="s">
        <v>2</v>
      </c>
      <c r="B13" s="2" t="s">
        <v>23</v>
      </c>
      <c r="C13" s="19">
        <f>'[1]Структури по НКРЕ КП'!$S$22</f>
        <v>103.84554679858944</v>
      </c>
      <c r="D13" s="17">
        <f t="shared" si="0"/>
        <v>32.78314018766254</v>
      </c>
      <c r="E13" s="19">
        <f aca="true" t="shared" si="1" ref="E13:E22">D13/D$42*100</f>
        <v>0.7563777042158634</v>
      </c>
      <c r="H13" s="31">
        <f>C14+C23+C29</f>
        <v>3112.458279728293</v>
      </c>
    </row>
    <row r="14" spans="1:8" s="12" customFormat="1" ht="14.25" customHeight="1">
      <c r="A14" s="18" t="s">
        <v>3</v>
      </c>
      <c r="B14" s="2" t="s">
        <v>24</v>
      </c>
      <c r="C14" s="19">
        <f>'[1]Структури по НКРЕ КП'!$S$26</f>
        <v>681.1213846600275</v>
      </c>
      <c r="D14" s="17">
        <f t="shared" si="0"/>
        <v>215.02412502514562</v>
      </c>
      <c r="E14" s="19">
        <f t="shared" si="1"/>
        <v>4.961070022778093</v>
      </c>
      <c r="H14" s="31">
        <f>C15+C24+C30</f>
        <v>386.6006466260757</v>
      </c>
    </row>
    <row r="15" spans="1:8" s="12" customFormat="1" ht="13.5" customHeight="1">
      <c r="A15" s="18" t="s">
        <v>4</v>
      </c>
      <c r="B15" s="2" t="s">
        <v>25</v>
      </c>
      <c r="C15" s="19">
        <f>'[1]Структури по НКРЕ КП'!$S$28</f>
        <v>149.84670462520606</v>
      </c>
      <c r="D15" s="17">
        <f t="shared" si="0"/>
        <v>47.305307505532035</v>
      </c>
      <c r="E15" s="19">
        <f t="shared" si="1"/>
        <v>1.0914354050111805</v>
      </c>
      <c r="H15" s="31">
        <f>C20+C27+C33</f>
        <v>249.80947493295014</v>
      </c>
    </row>
    <row r="16" spans="1:5" s="12" customFormat="1" ht="14.25" customHeight="1">
      <c r="A16" s="18" t="s">
        <v>5</v>
      </c>
      <c r="B16" s="2" t="s">
        <v>26</v>
      </c>
      <c r="C16" s="19">
        <f>'[1]Структури по НКРЕ КП'!$S$29</f>
        <v>158.559326687319</v>
      </c>
      <c r="D16" s="17">
        <f t="shared" si="0"/>
        <v>50.05580686992317</v>
      </c>
      <c r="E16" s="19">
        <f t="shared" si="1"/>
        <v>1.154895353715798</v>
      </c>
    </row>
    <row r="17" spans="1:5" s="12" customFormat="1" ht="15" customHeight="1">
      <c r="A17" s="18" t="s">
        <v>6</v>
      </c>
      <c r="B17" s="2" t="s">
        <v>27</v>
      </c>
      <c r="C17" s="19">
        <f>'[1]Структури по НКРЕ КП'!$S$23</f>
        <v>19.132234228214394</v>
      </c>
      <c r="D17" s="17">
        <f t="shared" si="0"/>
        <v>6.039880728089804</v>
      </c>
      <c r="E17" s="19">
        <f t="shared" si="1"/>
        <v>0.13935306662811592</v>
      </c>
    </row>
    <row r="18" spans="1:5" s="12" customFormat="1" ht="15" customHeight="1">
      <c r="A18" s="18" t="s">
        <v>7</v>
      </c>
      <c r="B18" s="2" t="s">
        <v>44</v>
      </c>
      <c r="C18" s="19">
        <f>'[1]Структури по НКРЕ КП'!$S$32</f>
        <v>157.657429740988</v>
      </c>
      <c r="D18" s="17">
        <f t="shared" si="0"/>
        <v>49.77108581121721</v>
      </c>
      <c r="E18" s="19">
        <f t="shared" si="1"/>
        <v>1.148326225209708</v>
      </c>
    </row>
    <row r="19" spans="1:5" s="12" customFormat="1" ht="15">
      <c r="A19" s="18" t="s">
        <v>8</v>
      </c>
      <c r="B19" s="2" t="s">
        <v>45</v>
      </c>
      <c r="C19" s="19">
        <f>'[1]Структури по НКРЕ КП'!$S$37</f>
        <v>224.94759194540876</v>
      </c>
      <c r="D19" s="17">
        <f t="shared" si="0"/>
        <v>71.01400752336944</v>
      </c>
      <c r="E19" s="19">
        <f t="shared" si="1"/>
        <v>1.6384462156529012</v>
      </c>
    </row>
    <row r="20" spans="1:5" s="12" customFormat="1" ht="15">
      <c r="A20" s="18" t="s">
        <v>9</v>
      </c>
      <c r="B20" s="2" t="s">
        <v>28</v>
      </c>
      <c r="C20" s="19">
        <f>'[1]Структури по НКРЕ КП'!$S$24+'[1]Структури по НКРЕ КП'!$S$25</f>
        <v>52.68510231864532</v>
      </c>
      <c r="D20" s="17">
        <f t="shared" si="0"/>
        <v>16.632230734587026</v>
      </c>
      <c r="E20" s="19">
        <f t="shared" si="1"/>
        <v>0.3837414118050183</v>
      </c>
    </row>
    <row r="21" spans="1:5" s="12" customFormat="1" ht="15">
      <c r="A21" s="18" t="s">
        <v>46</v>
      </c>
      <c r="B21" s="2" t="s">
        <v>29</v>
      </c>
      <c r="C21" s="19">
        <f>'[1]Структури по НКРЕ КП'!$S$51</f>
        <v>219.62546212309257</v>
      </c>
      <c r="D21" s="17">
        <f t="shared" si="0"/>
        <v>69.33385720936194</v>
      </c>
      <c r="E21" s="19">
        <f t="shared" si="1"/>
        <v>1.5996815265483224</v>
      </c>
    </row>
    <row r="22" spans="1:5" s="12" customFormat="1" ht="15.75" customHeight="1">
      <c r="A22" s="18" t="s">
        <v>47</v>
      </c>
      <c r="B22" s="2" t="s">
        <v>48</v>
      </c>
      <c r="C22" s="19">
        <f>'[1]Структури по НКРЕ КП'!$S$49</f>
        <v>-1446.8083617297684</v>
      </c>
      <c r="D22" s="17">
        <f t="shared" si="0"/>
        <v>-456.7448755338794</v>
      </c>
      <c r="E22" s="19">
        <f t="shared" si="1"/>
        <v>-10.538088736804085</v>
      </c>
    </row>
    <row r="23" spans="1:5" s="12" customFormat="1" ht="12.75" customHeight="1">
      <c r="A23" s="16">
        <v>2</v>
      </c>
      <c r="B23" s="1" t="s">
        <v>30</v>
      </c>
      <c r="C23" s="7">
        <f>SUM(C24:C32)</f>
        <v>2359.10614041805</v>
      </c>
      <c r="D23" s="17">
        <f t="shared" si="0"/>
        <v>744.7493869804629</v>
      </c>
      <c r="E23" s="7">
        <f>D23/D42*100</f>
        <v>17.182973574704974</v>
      </c>
    </row>
    <row r="24" spans="1:5" s="12" customFormat="1" ht="13.5" customHeight="1">
      <c r="A24" s="18" t="s">
        <v>16</v>
      </c>
      <c r="B24" s="2" t="s">
        <v>23</v>
      </c>
      <c r="C24" s="19">
        <f>'[1]Структури по НКРЕ КП'!$AC$22</f>
        <v>134.06946320391398</v>
      </c>
      <c r="D24" s="17">
        <f t="shared" si="0"/>
        <v>42.324568964167455</v>
      </c>
      <c r="E24" s="19">
        <f>D24/D$42*100</f>
        <v>0.9765190314834674</v>
      </c>
    </row>
    <row r="25" spans="1:5" s="12" customFormat="1" ht="14.25" customHeight="1">
      <c r="A25" s="18" t="s">
        <v>17</v>
      </c>
      <c r="B25" s="2" t="s">
        <v>24</v>
      </c>
      <c r="C25" s="19">
        <f>'[1]Структури по НКРЕ КП'!$AC$26</f>
        <v>310.7609914795863</v>
      </c>
      <c r="D25" s="17">
        <f t="shared" si="0"/>
        <v>98.10455491453645</v>
      </c>
      <c r="E25" s="19">
        <f aca="true" t="shared" si="2" ref="E25:E32">D25/D$42*100</f>
        <v>2.2634835343595854</v>
      </c>
    </row>
    <row r="26" spans="1:5" s="12" customFormat="1" ht="13.5" customHeight="1">
      <c r="A26" s="18" t="s">
        <v>35</v>
      </c>
      <c r="B26" s="2" t="s">
        <v>25</v>
      </c>
      <c r="C26" s="19">
        <f>'[1]Структури по НКРЕ КП'!$AC$28</f>
        <v>68.36741812550899</v>
      </c>
      <c r="D26" s="17">
        <f t="shared" si="0"/>
        <v>21.58300208119802</v>
      </c>
      <c r="E26" s="19">
        <f t="shared" si="2"/>
        <v>0.49796637755910883</v>
      </c>
    </row>
    <row r="27" spans="1:5" s="12" customFormat="1" ht="12.75" customHeight="1">
      <c r="A27" s="18" t="s">
        <v>36</v>
      </c>
      <c r="B27" s="2" t="s">
        <v>26</v>
      </c>
      <c r="C27" s="19">
        <f>'[1]Структури по НКРЕ КП'!$AC$29</f>
        <v>27.80493283506416</v>
      </c>
      <c r="D27" s="17">
        <f t="shared" si="0"/>
        <v>8.777776603250851</v>
      </c>
      <c r="E27" s="19">
        <f t="shared" si="2"/>
        <v>0.20252222567090167</v>
      </c>
    </row>
    <row r="28" spans="1:5" s="12" customFormat="1" ht="12.75" customHeight="1">
      <c r="A28" s="18" t="s">
        <v>37</v>
      </c>
      <c r="B28" s="2" t="s">
        <v>31</v>
      </c>
      <c r="C28" s="19">
        <f>'[1]Структури по НКРЕ КП'!$AC$25</f>
        <v>150.12275645158547</v>
      </c>
      <c r="D28" s="17">
        <f t="shared" si="0"/>
        <v>47.39245467748356</v>
      </c>
      <c r="E28" s="19">
        <f t="shared" si="2"/>
        <v>1.0934460781032722</v>
      </c>
    </row>
    <row r="29" spans="1:5" s="12" customFormat="1" ht="15" customHeight="1">
      <c r="A29" s="18" t="s">
        <v>38</v>
      </c>
      <c r="B29" s="2" t="s">
        <v>44</v>
      </c>
      <c r="C29" s="19">
        <f>'[1]Структури по НКРЕ КП'!$AC$32</f>
        <v>72.23075465021523</v>
      </c>
      <c r="D29" s="17">
        <f t="shared" si="0"/>
        <v>22.802623979161602</v>
      </c>
      <c r="E29" s="19">
        <f t="shared" si="2"/>
        <v>0.5261056834923536</v>
      </c>
    </row>
    <row r="30" spans="1:5" s="12" customFormat="1" ht="15" customHeight="1">
      <c r="A30" s="18" t="s">
        <v>49</v>
      </c>
      <c r="B30" s="2" t="s">
        <v>45</v>
      </c>
      <c r="C30" s="19">
        <f>'[1]Структури по НКРЕ КП'!$AC$37</f>
        <v>102.68447879695567</v>
      </c>
      <c r="D30" s="17">
        <f t="shared" si="0"/>
        <v>32.41660107030594</v>
      </c>
      <c r="E30" s="19">
        <f t="shared" si="2"/>
        <v>0.747920856747791</v>
      </c>
    </row>
    <row r="31" spans="1:5" s="12" customFormat="1" ht="15" customHeight="1">
      <c r="A31" s="18" t="s">
        <v>50</v>
      </c>
      <c r="B31" s="2" t="s">
        <v>29</v>
      </c>
      <c r="C31" s="19">
        <f>'[1]Структури по НКРЕ КП'!$AC$51</f>
        <v>46.25698314545196</v>
      </c>
      <c r="D31" s="17">
        <f t="shared" si="0"/>
        <v>14.602929156479663</v>
      </c>
      <c r="E31" s="19">
        <f t="shared" si="2"/>
        <v>0.33692105048441123</v>
      </c>
    </row>
    <row r="32" spans="1:5" s="12" customFormat="1" ht="15">
      <c r="A32" s="18" t="s">
        <v>52</v>
      </c>
      <c r="B32" s="2" t="s">
        <v>51</v>
      </c>
      <c r="C32" s="19">
        <f>'[1]Структури по НКРЕ КП'!$AC$46</f>
        <v>1446.8083617297684</v>
      </c>
      <c r="D32" s="17">
        <f t="shared" si="0"/>
        <v>456.7448755338794</v>
      </c>
      <c r="E32" s="19">
        <f t="shared" si="2"/>
        <v>10.538088736804085</v>
      </c>
    </row>
    <row r="33" spans="1:5" s="12" customFormat="1" ht="13.5" customHeight="1">
      <c r="A33" s="16">
        <v>3</v>
      </c>
      <c r="B33" s="1" t="s">
        <v>32</v>
      </c>
      <c r="C33" s="7">
        <f>SUM(C34:C40)</f>
        <v>169.31943977924064</v>
      </c>
      <c r="D33" s="17">
        <f t="shared" si="0"/>
        <v>53.45268142836463</v>
      </c>
      <c r="E33" s="7">
        <f>D33/D42*100</f>
        <v>1.233268571330569</v>
      </c>
    </row>
    <row r="34" spans="1:5" s="12" customFormat="1" ht="13.5" customHeight="1">
      <c r="A34" s="18" t="s">
        <v>13</v>
      </c>
      <c r="B34" s="2" t="s">
        <v>24</v>
      </c>
      <c r="C34" s="19">
        <f>'[1]Структури по НКРЕ КП'!$AM$26</f>
        <v>90.74413476319738</v>
      </c>
      <c r="D34" s="17">
        <f t="shared" si="0"/>
        <v>28.64713782016939</v>
      </c>
      <c r="E34" s="19">
        <f>D34/D$42*100</f>
        <v>0.6609512149458341</v>
      </c>
    </row>
    <row r="35" spans="1:5" s="12" customFormat="1" ht="12.75" customHeight="1">
      <c r="A35" s="18" t="s">
        <v>14</v>
      </c>
      <c r="B35" s="2" t="s">
        <v>25</v>
      </c>
      <c r="C35" s="19">
        <f>'[1]Структури по НКРЕ КП'!$AM$28</f>
        <v>19.96370964790342</v>
      </c>
      <c r="D35" s="17">
        <f t="shared" si="0"/>
        <v>6.302370320437265</v>
      </c>
      <c r="E35" s="19">
        <f aca="true" t="shared" si="3" ref="E35:E41">D35/D$42*100</f>
        <v>0.14540926728808348</v>
      </c>
    </row>
    <row r="36" spans="1:5" s="12" customFormat="1" ht="15.75" customHeight="1">
      <c r="A36" s="18" t="s">
        <v>15</v>
      </c>
      <c r="B36" s="2" t="s">
        <v>26</v>
      </c>
      <c r="C36" s="19">
        <f>'[1]Структури по НКРЕ КП'!$AM$29</f>
        <v>1.3223833775292022</v>
      </c>
      <c r="D36" s="17">
        <f t="shared" si="0"/>
        <v>0.4174649851038521</v>
      </c>
      <c r="E36" s="19">
        <f t="shared" si="3"/>
        <v>0.009631817001538902</v>
      </c>
    </row>
    <row r="37" spans="1:5" s="12" customFormat="1" ht="14.25" customHeight="1">
      <c r="A37" s="18" t="s">
        <v>39</v>
      </c>
      <c r="B37" s="2" t="s">
        <v>28</v>
      </c>
      <c r="C37" s="19">
        <f>'[1]Структури по НКРЕ КП'!$AM$31</f>
        <v>3.536129347822573</v>
      </c>
      <c r="D37" s="17">
        <f t="shared" si="0"/>
        <v>1.1163254246830137</v>
      </c>
      <c r="E37" s="19">
        <f t="shared" si="3"/>
        <v>0.025756033651629887</v>
      </c>
    </row>
    <row r="38" spans="1:5" s="12" customFormat="1" ht="15">
      <c r="A38" s="18" t="s">
        <v>43</v>
      </c>
      <c r="B38" s="2" t="s">
        <v>44</v>
      </c>
      <c r="C38" s="19">
        <f>'[1]Структури по НКРЕ КП'!$AM$32</f>
        <v>20.5443203613153</v>
      </c>
      <c r="D38" s="17">
        <f t="shared" si="0"/>
        <v>6.485664096617747</v>
      </c>
      <c r="E38" s="19">
        <f t="shared" si="3"/>
        <v>0.14963824977209286</v>
      </c>
    </row>
    <row r="39" spans="1:5" s="12" customFormat="1" ht="15">
      <c r="A39" s="18" t="s">
        <v>53</v>
      </c>
      <c r="B39" s="2" t="s">
        <v>45</v>
      </c>
      <c r="C39" s="19">
        <f>'[1]Структури по НКРЕ КП'!$AM$37</f>
        <v>29.888773266193553</v>
      </c>
      <c r="D39" s="17">
        <f t="shared" si="0"/>
        <v>9.435626988640337</v>
      </c>
      <c r="E39" s="19">
        <f t="shared" si="3"/>
        <v>0.21770025197863402</v>
      </c>
    </row>
    <row r="40" spans="1:5" s="12" customFormat="1" ht="15.75" customHeight="1">
      <c r="A40" s="18" t="s">
        <v>54</v>
      </c>
      <c r="B40" s="2" t="s">
        <v>29</v>
      </c>
      <c r="C40" s="19">
        <f>'[1]Структури по НКРЕ КП'!$AM$51</f>
        <v>3.3199890152792286</v>
      </c>
      <c r="D40" s="17">
        <f t="shared" si="0"/>
        <v>1.048091792713032</v>
      </c>
      <c r="E40" s="19">
        <f t="shared" si="3"/>
        <v>0.024181736692756264</v>
      </c>
    </row>
    <row r="41" spans="1:5" s="12" customFormat="1" ht="17.25" customHeight="1">
      <c r="A41" s="6" t="s">
        <v>41</v>
      </c>
      <c r="B41" s="3" t="s">
        <v>42</v>
      </c>
      <c r="C41" s="7">
        <f>D41*C$44/1000</f>
        <v>0</v>
      </c>
      <c r="D41" s="8">
        <v>0</v>
      </c>
      <c r="E41" s="7">
        <f t="shared" si="3"/>
        <v>0</v>
      </c>
    </row>
    <row r="42" spans="1:5" s="12" customFormat="1" ht="15">
      <c r="A42" s="16">
        <v>5</v>
      </c>
      <c r="B42" s="3" t="s">
        <v>12</v>
      </c>
      <c r="C42" s="7">
        <f>C11+C23+C33</f>
        <v>13729.324148475012</v>
      </c>
      <c r="D42" s="17">
        <f>D33+D23+D11</f>
        <v>4334.228786086287</v>
      </c>
      <c r="E42" s="7">
        <f>SUM(E11,E23,E33)</f>
        <v>100</v>
      </c>
    </row>
    <row r="43" spans="1:5" s="12" customFormat="1" ht="15">
      <c r="A43" s="16">
        <v>6</v>
      </c>
      <c r="B43" s="3" t="s">
        <v>33</v>
      </c>
      <c r="C43" s="8"/>
      <c r="D43" s="7">
        <f>D42</f>
        <v>4334.228786086287</v>
      </c>
      <c r="E43" s="8"/>
    </row>
    <row r="44" spans="1:5" s="12" customFormat="1" ht="15">
      <c r="A44" s="16">
        <v>7</v>
      </c>
      <c r="B44" s="3" t="s">
        <v>34</v>
      </c>
      <c r="C44" s="8">
        <f>'[1]Структури по НКРЕ КП'!$I$58</f>
        <v>3167.651</v>
      </c>
      <c r="D44" s="8"/>
      <c r="E44" s="8"/>
    </row>
    <row r="45" spans="1:5" s="12" customFormat="1" ht="15">
      <c r="A45" s="21">
        <v>8</v>
      </c>
      <c r="B45" s="5" t="s">
        <v>40</v>
      </c>
      <c r="C45" s="22"/>
      <c r="D45" s="23">
        <f>(C21+C31+C40)/C42*100</f>
        <v>1.9607843137254901</v>
      </c>
      <c r="E45" s="22"/>
    </row>
    <row r="46" spans="2:5" s="12" customFormat="1" ht="15">
      <c r="B46" s="4"/>
      <c r="C46" s="9"/>
      <c r="D46" s="9"/>
      <c r="E46" s="9"/>
    </row>
    <row r="47" spans="1:5" s="12" customFormat="1" ht="15">
      <c r="A47" s="35" t="s">
        <v>63</v>
      </c>
      <c r="B47" s="35"/>
      <c r="C47" s="35"/>
      <c r="D47" s="35"/>
      <c r="E47" s="35"/>
    </row>
    <row r="48" spans="2:5" s="12" customFormat="1" ht="15">
      <c r="B48" s="9"/>
      <c r="C48" s="9"/>
      <c r="D48" s="9"/>
      <c r="E48" s="9"/>
    </row>
    <row r="49" spans="1:5" s="12" customFormat="1" ht="15">
      <c r="A49" s="35" t="s">
        <v>64</v>
      </c>
      <c r="B49" s="35"/>
      <c r="C49" s="35"/>
      <c r="D49" s="35"/>
      <c r="E49" s="35"/>
    </row>
    <row r="50" s="12" customFormat="1" ht="15"/>
    <row r="51" s="12" customFormat="1" ht="15"/>
    <row r="52" s="12" customFormat="1" ht="15"/>
    <row r="53" s="12" customFormat="1" ht="15"/>
  </sheetData>
  <sheetProtection/>
  <mergeCells count="7">
    <mergeCell ref="A49:E49"/>
    <mergeCell ref="A5:E5"/>
    <mergeCell ref="A8:A9"/>
    <mergeCell ref="B8:B9"/>
    <mergeCell ref="C8:D8"/>
    <mergeCell ref="E8:E9"/>
    <mergeCell ref="A47:E47"/>
  </mergeCells>
  <printOptions/>
  <pageMargins left="1.1811023622047245" right="0.3937007874015748" top="0.7874015748031497" bottom="0.7874015748031497" header="0.31496062992125984" footer="0.118110236220472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48"/>
  <sheetViews>
    <sheetView zoomScale="115" zoomScaleNormal="115" zoomScalePageLayoutView="0" workbookViewId="0" topLeftCell="A1">
      <selection activeCell="E3" sqref="E3"/>
    </sheetView>
  </sheetViews>
  <sheetFormatPr defaultColWidth="9.140625" defaultRowHeight="15"/>
  <cols>
    <col min="1" max="1" width="5.7109375" style="0" customWidth="1"/>
    <col min="2" max="2" width="51.8515625" style="0" customWidth="1"/>
    <col min="3" max="3" width="11.8515625" style="0" customWidth="1"/>
    <col min="4" max="4" width="12.00390625" style="0" customWidth="1"/>
    <col min="5" max="5" width="11.57421875" style="0" customWidth="1"/>
  </cols>
  <sheetData>
    <row r="1" s="27" customFormat="1" ht="15.75">
      <c r="E1" s="13" t="s">
        <v>72</v>
      </c>
    </row>
    <row r="2" s="27" customFormat="1" ht="15.75">
      <c r="E2" s="13" t="s">
        <v>76</v>
      </c>
    </row>
    <row r="3" s="27" customFormat="1" ht="15.75">
      <c r="E3" s="13" t="s">
        <v>82</v>
      </c>
    </row>
    <row r="4" s="27" customFormat="1" ht="15.75">
      <c r="E4" s="13" t="s">
        <v>81</v>
      </c>
    </row>
    <row r="5" spans="1:5" s="12" customFormat="1" ht="63" customHeight="1">
      <c r="A5" s="36" t="s">
        <v>79</v>
      </c>
      <c r="B5" s="37"/>
      <c r="C5" s="37"/>
      <c r="D5" s="37"/>
      <c r="E5" s="37"/>
    </row>
    <row r="6" s="12" customFormat="1" ht="15">
      <c r="E6" s="12" t="s">
        <v>18</v>
      </c>
    </row>
    <row r="7" spans="1:5" s="12" customFormat="1" ht="65.25" customHeight="1">
      <c r="A7" s="40" t="s">
        <v>0</v>
      </c>
      <c r="B7" s="40" t="s">
        <v>19</v>
      </c>
      <c r="C7" s="40" t="s">
        <v>59</v>
      </c>
      <c r="D7" s="40"/>
      <c r="E7" s="40" t="s">
        <v>20</v>
      </c>
    </row>
    <row r="8" spans="1:5" s="12" customFormat="1" ht="15">
      <c r="A8" s="40"/>
      <c r="B8" s="40"/>
      <c r="C8" s="14" t="s">
        <v>21</v>
      </c>
      <c r="D8" s="14" t="s">
        <v>10</v>
      </c>
      <c r="E8" s="40"/>
    </row>
    <row r="9" spans="1:5" s="12" customFormat="1" ht="15">
      <c r="A9" s="15">
        <v>1</v>
      </c>
      <c r="B9" s="15">
        <v>2</v>
      </c>
      <c r="C9" s="15">
        <v>3</v>
      </c>
      <c r="D9" s="15">
        <v>4</v>
      </c>
      <c r="E9" s="15">
        <v>5</v>
      </c>
    </row>
    <row r="10" spans="1:5" s="12" customFormat="1" ht="15">
      <c r="A10" s="16">
        <v>1</v>
      </c>
      <c r="B10" s="1" t="s">
        <v>22</v>
      </c>
      <c r="C10" s="7">
        <f>SUM(C11:C21)</f>
        <v>39352.59947546303</v>
      </c>
      <c r="D10" s="17">
        <f>C10/C$43*1000</f>
        <v>2456.263421591921</v>
      </c>
      <c r="E10" s="7">
        <f>D10/D41*100</f>
        <v>79.91390108849039</v>
      </c>
    </row>
    <row r="11" spans="1:5" s="12" customFormat="1" ht="15">
      <c r="A11" s="18" t="s">
        <v>1</v>
      </c>
      <c r="B11" s="2" t="s">
        <v>58</v>
      </c>
      <c r="C11" s="19">
        <f>'Структура БО'!C12</f>
        <v>36578.79476574</v>
      </c>
      <c r="D11" s="17">
        <f aca="true" t="shared" si="0" ref="D11:D39">C11/C$43*1000</f>
        <v>2283.1314013964015</v>
      </c>
      <c r="E11" s="19">
        <f>D11/D$41*100</f>
        <v>74.28109517055334</v>
      </c>
    </row>
    <row r="12" spans="1:5" s="12" customFormat="1" ht="15">
      <c r="A12" s="18" t="s">
        <v>2</v>
      </c>
      <c r="B12" s="2" t="s">
        <v>23</v>
      </c>
      <c r="C12" s="19">
        <v>0</v>
      </c>
      <c r="D12" s="17">
        <f t="shared" si="0"/>
        <v>0</v>
      </c>
      <c r="E12" s="19">
        <f aca="true" t="shared" si="1" ref="E12:E21">D12/D$41*100</f>
        <v>0</v>
      </c>
    </row>
    <row r="13" spans="1:5" s="12" customFormat="1" ht="15">
      <c r="A13" s="18" t="s">
        <v>3</v>
      </c>
      <c r="B13" s="2" t="s">
        <v>24</v>
      </c>
      <c r="C13" s="19">
        <f>'Структура БО'!C14</f>
        <v>3444.9718199167414</v>
      </c>
      <c r="D13" s="17">
        <f t="shared" si="0"/>
        <v>215.02412502514565</v>
      </c>
      <c r="E13" s="19">
        <f t="shared" si="1"/>
        <v>6.995754815158217</v>
      </c>
    </row>
    <row r="14" spans="1:5" s="12" customFormat="1" ht="15">
      <c r="A14" s="18" t="s">
        <v>4</v>
      </c>
      <c r="B14" s="2" t="s">
        <v>25</v>
      </c>
      <c r="C14" s="19">
        <f>'Структура БО'!C15</f>
        <v>757.8938003816833</v>
      </c>
      <c r="D14" s="17">
        <f t="shared" si="0"/>
        <v>47.30530750553205</v>
      </c>
      <c r="E14" s="19">
        <f t="shared" si="1"/>
        <v>1.5390660593348082</v>
      </c>
    </row>
    <row r="15" spans="1:5" s="12" customFormat="1" ht="15">
      <c r="A15" s="18" t="s">
        <v>5</v>
      </c>
      <c r="B15" s="2" t="s">
        <v>26</v>
      </c>
      <c r="C15" s="19">
        <f>'Структура БО'!C16</f>
        <v>801.9604501118856</v>
      </c>
      <c r="D15" s="17">
        <f t="shared" si="0"/>
        <v>50.055806869923174</v>
      </c>
      <c r="E15" s="19">
        <f t="shared" si="1"/>
        <v>1.6285528514344325</v>
      </c>
    </row>
    <row r="16" spans="1:5" s="12" customFormat="1" ht="15">
      <c r="A16" s="18" t="s">
        <v>6</v>
      </c>
      <c r="B16" s="2" t="s">
        <v>27</v>
      </c>
      <c r="C16" s="19">
        <v>0</v>
      </c>
      <c r="D16" s="17">
        <f t="shared" si="0"/>
        <v>0</v>
      </c>
      <c r="E16" s="19">
        <f t="shared" si="1"/>
        <v>0</v>
      </c>
    </row>
    <row r="17" spans="1:5" s="12" customFormat="1" ht="15">
      <c r="A17" s="18" t="s">
        <v>7</v>
      </c>
      <c r="B17" s="2" t="s">
        <v>44</v>
      </c>
      <c r="C17" s="19">
        <f>'[1]Структури по НКРЕ КП'!$R$32-'[1]Структури по НКРЕ КП'!$R$35</f>
        <v>759.6182097938305</v>
      </c>
      <c r="D17" s="17">
        <f t="shared" si="0"/>
        <v>47.412939626900474</v>
      </c>
      <c r="E17" s="19">
        <f t="shared" si="1"/>
        <v>1.5425678428265013</v>
      </c>
    </row>
    <row r="18" spans="1:5" s="12" customFormat="1" ht="15">
      <c r="A18" s="18" t="s">
        <v>8</v>
      </c>
      <c r="B18" s="2" t="s">
        <v>45</v>
      </c>
      <c r="C18" s="19">
        <f>'[1]Структури по НКРЕ КП'!$R$37-'[1]Структури по НКРЕ КП'!$R$40-'[1]Структури по НКРЕ КП'!$R$41</f>
        <v>1127.7813926807873</v>
      </c>
      <c r="D18" s="17">
        <f t="shared" si="0"/>
        <v>70.39250822861223</v>
      </c>
      <c r="E18" s="19">
        <f t="shared" si="1"/>
        <v>2.2902022195592697</v>
      </c>
    </row>
    <row r="19" spans="1:5" s="12" customFormat="1" ht="15">
      <c r="A19" s="18" t="s">
        <v>9</v>
      </c>
      <c r="B19" s="2" t="s">
        <v>28</v>
      </c>
      <c r="C19" s="19">
        <f>'Структура БО'!C20</f>
        <v>266.47040733826896</v>
      </c>
      <c r="D19" s="17">
        <f t="shared" si="0"/>
        <v>16.63223073458703</v>
      </c>
      <c r="E19" s="19">
        <f t="shared" si="1"/>
        <v>0.5411253655128361</v>
      </c>
    </row>
    <row r="20" spans="1:5" s="12" customFormat="1" ht="15">
      <c r="A20" s="18" t="s">
        <v>46</v>
      </c>
      <c r="B20" s="2" t="s">
        <v>29</v>
      </c>
      <c r="C20" s="19">
        <f>'Структура БО'!C21</f>
        <v>784.7516404558129</v>
      </c>
      <c r="D20" s="17">
        <f t="shared" si="0"/>
        <v>48.98168799974015</v>
      </c>
      <c r="E20" s="19">
        <f t="shared" si="1"/>
        <v>1.593606669199037</v>
      </c>
    </row>
    <row r="21" spans="1:5" s="12" customFormat="1" ht="15">
      <c r="A21" s="18" t="s">
        <v>47</v>
      </c>
      <c r="B21" s="2" t="s">
        <v>48</v>
      </c>
      <c r="C21" s="19">
        <f>'Структура БО'!C22</f>
        <v>-5169.643010955976</v>
      </c>
      <c r="D21" s="17">
        <f t="shared" si="0"/>
        <v>-322.67258579492045</v>
      </c>
      <c r="E21" s="19">
        <f t="shared" si="1"/>
        <v>-10.49806990508803</v>
      </c>
    </row>
    <row r="22" spans="1:5" s="12" customFormat="1" ht="15">
      <c r="A22" s="16">
        <v>2</v>
      </c>
      <c r="B22" s="1" t="s">
        <v>30</v>
      </c>
      <c r="C22" s="7">
        <f>SUM(C23:C31)</f>
        <v>9040.826809535854</v>
      </c>
      <c r="D22" s="17">
        <f t="shared" si="0"/>
        <v>564.2994996317005</v>
      </c>
      <c r="E22" s="7">
        <f>D22/D41*100</f>
        <v>18.359339638183318</v>
      </c>
    </row>
    <row r="23" spans="1:5" s="12" customFormat="1" ht="15">
      <c r="A23" s="18" t="s">
        <v>16</v>
      </c>
      <c r="B23" s="2" t="s">
        <v>23</v>
      </c>
      <c r="C23" s="19">
        <v>0</v>
      </c>
      <c r="D23" s="17">
        <f t="shared" si="0"/>
        <v>0</v>
      </c>
      <c r="E23" s="19">
        <f>D23/D$41*100</f>
        <v>0</v>
      </c>
    </row>
    <row r="24" spans="1:5" s="12" customFormat="1" ht="15">
      <c r="A24" s="18" t="s">
        <v>17</v>
      </c>
      <c r="B24" s="2" t="s">
        <v>24</v>
      </c>
      <c r="C24" s="19">
        <f>'Структура БО'!C25</f>
        <v>1571.7651544752455</v>
      </c>
      <c r="D24" s="17">
        <f t="shared" si="0"/>
        <v>98.10455491453645</v>
      </c>
      <c r="E24" s="19">
        <f aca="true" t="shared" si="2" ref="E24:E31">D24/D$41*100</f>
        <v>3.191806558227185</v>
      </c>
    </row>
    <row r="25" spans="1:5" s="12" customFormat="1" ht="15">
      <c r="A25" s="18" t="s">
        <v>35</v>
      </c>
      <c r="B25" s="2" t="s">
        <v>25</v>
      </c>
      <c r="C25" s="19">
        <f>'Структура БО'!C26</f>
        <v>345.788333984554</v>
      </c>
      <c r="D25" s="17">
        <f t="shared" si="0"/>
        <v>21.58300208119802</v>
      </c>
      <c r="E25" s="19">
        <f t="shared" si="2"/>
        <v>0.7021974428099809</v>
      </c>
    </row>
    <row r="26" spans="1:5" s="12" customFormat="1" ht="15">
      <c r="A26" s="18" t="s">
        <v>36</v>
      </c>
      <c r="B26" s="2" t="s">
        <v>26</v>
      </c>
      <c r="C26" s="19">
        <f>'Структура БО'!C27</f>
        <v>140.63162929363114</v>
      </c>
      <c r="D26" s="17">
        <f t="shared" si="0"/>
        <v>8.777776603250851</v>
      </c>
      <c r="E26" s="19">
        <f t="shared" si="2"/>
        <v>0.2855827127834801</v>
      </c>
    </row>
    <row r="27" spans="1:5" s="12" customFormat="1" ht="15">
      <c r="A27" s="18" t="s">
        <v>37</v>
      </c>
      <c r="B27" s="2" t="s">
        <v>31</v>
      </c>
      <c r="C27" s="19">
        <f>'Структура БО'!C28</f>
        <v>759.2900137206436</v>
      </c>
      <c r="D27" s="17">
        <f t="shared" si="0"/>
        <v>47.39245467748356</v>
      </c>
      <c r="E27" s="19">
        <f t="shared" si="2"/>
        <v>1.5419013702457858</v>
      </c>
    </row>
    <row r="28" spans="1:5" s="12" customFormat="1" ht="15">
      <c r="A28" s="18" t="s">
        <v>38</v>
      </c>
      <c r="B28" s="2" t="s">
        <v>44</v>
      </c>
      <c r="C28" s="19">
        <f>'[1]Структури по НКРЕ КП'!$AB$32-'[1]Структури по НКРЕ КП'!$AB$35</f>
        <v>347.9372110559752</v>
      </c>
      <c r="D28" s="17">
        <f t="shared" si="0"/>
        <v>21.71712811653961</v>
      </c>
      <c r="E28" s="19">
        <f t="shared" si="2"/>
        <v>0.706561199004637</v>
      </c>
    </row>
    <row r="29" spans="1:5" s="12" customFormat="1" ht="15">
      <c r="A29" s="18" t="s">
        <v>49</v>
      </c>
      <c r="B29" s="2" t="s">
        <v>45</v>
      </c>
      <c r="C29" s="19">
        <f>'[1]Структури по НКРЕ КП'!$AB$37-'[1]Структури по НКРЕ КП'!$AB$40-'[1]Структури по НКРЕ КП'!$AB$41</f>
        <v>514.773472786967</v>
      </c>
      <c r="D29" s="17">
        <f t="shared" si="0"/>
        <v>32.130514082071166</v>
      </c>
      <c r="E29" s="19">
        <f t="shared" si="2"/>
        <v>1.0453580433212881</v>
      </c>
    </row>
    <row r="30" spans="1:5" s="12" customFormat="1" ht="15">
      <c r="A30" s="18" t="s">
        <v>50</v>
      </c>
      <c r="B30" s="2" t="s">
        <v>29</v>
      </c>
      <c r="C30" s="19">
        <f>'Структура БО'!C31</f>
        <v>190.99798326286276</v>
      </c>
      <c r="D30" s="17">
        <f t="shared" si="0"/>
        <v>11.921483361700485</v>
      </c>
      <c r="E30" s="19">
        <f t="shared" si="2"/>
        <v>0.38786240670293015</v>
      </c>
    </row>
    <row r="31" spans="1:5" s="12" customFormat="1" ht="15">
      <c r="A31" s="18" t="s">
        <v>52</v>
      </c>
      <c r="B31" s="2" t="s">
        <v>51</v>
      </c>
      <c r="C31" s="19">
        <f>'Структура БО'!C32</f>
        <v>5169.643010955976</v>
      </c>
      <c r="D31" s="17">
        <f t="shared" si="0"/>
        <v>322.67258579492045</v>
      </c>
      <c r="E31" s="19">
        <f t="shared" si="2"/>
        <v>10.49806990508803</v>
      </c>
    </row>
    <row r="32" spans="1:5" s="12" customFormat="1" ht="15">
      <c r="A32" s="16">
        <v>3</v>
      </c>
      <c r="B32" s="1" t="s">
        <v>32</v>
      </c>
      <c r="C32" s="7">
        <f>SUM(C33:C39)</f>
        <v>850.3209722987497</v>
      </c>
      <c r="D32" s="17">
        <f t="shared" si="0"/>
        <v>53.074316022558534</v>
      </c>
      <c r="E32" s="7">
        <f>D32/D41*100</f>
        <v>1.7267592733262944</v>
      </c>
    </row>
    <row r="33" spans="1:5" s="12" customFormat="1" ht="15">
      <c r="A33" s="18" t="s">
        <v>13</v>
      </c>
      <c r="B33" s="2" t="s">
        <v>24</v>
      </c>
      <c r="C33" s="19">
        <f>'Структура БО'!C34</f>
        <v>458.9651626310009</v>
      </c>
      <c r="D33" s="17">
        <f t="shared" si="0"/>
        <v>28.647137820169387</v>
      </c>
      <c r="E33" s="19">
        <f>D33/D$41*100</f>
        <v>0.9320272891356476</v>
      </c>
    </row>
    <row r="34" spans="1:5" s="12" customFormat="1" ht="15">
      <c r="A34" s="18" t="s">
        <v>14</v>
      </c>
      <c r="B34" s="2" t="s">
        <v>25</v>
      </c>
      <c r="C34" s="19">
        <f>'Структура БО'!C35</f>
        <v>100.97233577882021</v>
      </c>
      <c r="D34" s="17">
        <f t="shared" si="0"/>
        <v>6.302370320437265</v>
      </c>
      <c r="E34" s="19">
        <f aca="true" t="shared" si="3" ref="E34:E40">D34/D$41*100</f>
        <v>0.20504600360984246</v>
      </c>
    </row>
    <row r="35" spans="1:5" s="12" customFormat="1" ht="15">
      <c r="A35" s="18" t="s">
        <v>15</v>
      </c>
      <c r="B35" s="2" t="s">
        <v>26</v>
      </c>
      <c r="C35" s="19">
        <f>'Структура БО'!C36</f>
        <v>6.688343037398943</v>
      </c>
      <c r="D35" s="17">
        <f t="shared" si="0"/>
        <v>0.4174649851038521</v>
      </c>
      <c r="E35" s="19">
        <f t="shared" si="3"/>
        <v>0.013582116329312796</v>
      </c>
    </row>
    <row r="36" spans="1:5" s="12" customFormat="1" ht="15">
      <c r="A36" s="18" t="s">
        <v>39</v>
      </c>
      <c r="B36" s="2" t="s">
        <v>28</v>
      </c>
      <c r="C36" s="19">
        <f>'Структура БО'!C37</f>
        <v>17.88501466726043</v>
      </c>
      <c r="D36" s="17">
        <f t="shared" si="0"/>
        <v>1.1163254246830137</v>
      </c>
      <c r="E36" s="19">
        <f t="shared" si="3"/>
        <v>0.03631936167207499</v>
      </c>
    </row>
    <row r="37" spans="1:5" s="12" customFormat="1" ht="15">
      <c r="A37" s="18" t="s">
        <v>43</v>
      </c>
      <c r="B37" s="2" t="s">
        <v>44</v>
      </c>
      <c r="C37" s="19">
        <f>'[1]Структури по НКРЕ КП'!$AL$32-'[1]Структури по НКРЕ КП'!$AL$35</f>
        <v>99.1114048427721</v>
      </c>
      <c r="D37" s="17">
        <f t="shared" si="0"/>
        <v>6.186216962101335</v>
      </c>
      <c r="E37" s="19">
        <f t="shared" si="3"/>
        <v>0.2012669838566852</v>
      </c>
    </row>
    <row r="38" spans="1:5" s="12" customFormat="1" ht="15">
      <c r="A38" s="18" t="s">
        <v>53</v>
      </c>
      <c r="B38" s="2" t="s">
        <v>45</v>
      </c>
      <c r="C38" s="19">
        <f>'[1]Структури по НКРЕ КП'!$AL$37-'[1]Структури по НКРЕ КП'!$AL$40-'[1]Структури по НКРЕ КП'!$AL$41</f>
        <v>149.90689000442535</v>
      </c>
      <c r="D38" s="17">
        <f t="shared" si="0"/>
        <v>9.356708717350651</v>
      </c>
      <c r="E38" s="19">
        <f t="shared" si="3"/>
        <v>0.30441812078427893</v>
      </c>
    </row>
    <row r="39" spans="1:5" s="12" customFormat="1" ht="15">
      <c r="A39" s="18" t="s">
        <v>54</v>
      </c>
      <c r="B39" s="2" t="s">
        <v>29</v>
      </c>
      <c r="C39" s="19">
        <f>'Структура БО'!C40</f>
        <v>16.791821337071703</v>
      </c>
      <c r="D39" s="17">
        <f t="shared" si="0"/>
        <v>1.048091792713032</v>
      </c>
      <c r="E39" s="19">
        <f t="shared" si="3"/>
        <v>0.03409939793845249</v>
      </c>
    </row>
    <row r="40" spans="1:5" s="12" customFormat="1" ht="15">
      <c r="A40" s="6" t="s">
        <v>41</v>
      </c>
      <c r="B40" s="3" t="s">
        <v>42</v>
      </c>
      <c r="C40" s="7">
        <f>D40*C$43/1000</f>
        <v>0</v>
      </c>
      <c r="D40" s="8">
        <v>0</v>
      </c>
      <c r="E40" s="7">
        <f t="shared" si="3"/>
        <v>0</v>
      </c>
    </row>
    <row r="41" spans="1:5" s="12" customFormat="1" ht="15">
      <c r="A41" s="16">
        <v>5</v>
      </c>
      <c r="B41" s="3" t="s">
        <v>12</v>
      </c>
      <c r="C41" s="7">
        <f>C10+C22+C32</f>
        <v>49243.74725729764</v>
      </c>
      <c r="D41" s="17">
        <f>D32+D22+D10</f>
        <v>3073.63723724618</v>
      </c>
      <c r="E41" s="7">
        <f>SUM(E10,E22,E32)</f>
        <v>100</v>
      </c>
    </row>
    <row r="42" spans="1:5" s="12" customFormat="1" ht="15">
      <c r="A42" s="16">
        <v>6</v>
      </c>
      <c r="B42" s="3" t="s">
        <v>33</v>
      </c>
      <c r="C42" s="8"/>
      <c r="D42" s="7">
        <v>3073.63</v>
      </c>
      <c r="E42" s="8"/>
    </row>
    <row r="43" spans="1:5" s="12" customFormat="1" ht="15">
      <c r="A43" s="16">
        <v>7</v>
      </c>
      <c r="B43" s="3" t="s">
        <v>34</v>
      </c>
      <c r="C43" s="8">
        <f>'[1]Структури по НКРЕ КП'!$H$58</f>
        <v>16021.327</v>
      </c>
      <c r="D43" s="8"/>
      <c r="E43" s="8"/>
    </row>
    <row r="44" spans="1:5" s="12" customFormat="1" ht="15">
      <c r="A44" s="21">
        <v>8</v>
      </c>
      <c r="B44" s="5" t="s">
        <v>40</v>
      </c>
      <c r="C44" s="22"/>
      <c r="D44" s="23">
        <f>(C20+C30+C39)/C41*100</f>
        <v>2.0155684738404194</v>
      </c>
      <c r="E44" s="22"/>
    </row>
    <row r="45" spans="2:5" s="12" customFormat="1" ht="15">
      <c r="B45" s="4"/>
      <c r="C45" s="9"/>
      <c r="D45" s="9"/>
      <c r="E45" s="9"/>
    </row>
    <row r="46" spans="1:5" s="12" customFormat="1" ht="15">
      <c r="A46" s="35" t="s">
        <v>63</v>
      </c>
      <c r="B46" s="35"/>
      <c r="C46" s="35"/>
      <c r="D46" s="35"/>
      <c r="E46" s="35"/>
    </row>
    <row r="47" spans="2:5" s="12" customFormat="1" ht="15">
      <c r="B47" s="9"/>
      <c r="C47" s="9"/>
      <c r="D47" s="9"/>
      <c r="E47" s="9"/>
    </row>
    <row r="48" spans="1:5" s="12" customFormat="1" ht="15">
      <c r="A48" s="35" t="s">
        <v>64</v>
      </c>
      <c r="B48" s="35"/>
      <c r="C48" s="35"/>
      <c r="D48" s="35"/>
      <c r="E48" s="35"/>
    </row>
    <row r="49" s="12" customFormat="1" ht="15"/>
  </sheetData>
  <sheetProtection/>
  <mergeCells count="7">
    <mergeCell ref="A48:E48"/>
    <mergeCell ref="A5:E5"/>
    <mergeCell ref="A7:A8"/>
    <mergeCell ref="B7:B8"/>
    <mergeCell ref="C7:D7"/>
    <mergeCell ref="E7:E8"/>
    <mergeCell ref="A46:E46"/>
  </mergeCells>
  <printOptions/>
  <pageMargins left="1.1811023622047245" right="0.3937007874015748" top="0.7874015748031497" bottom="0.7874015748031497" header="0.31496062992125984" footer="0.1181102362204724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60.00390625" style="0" customWidth="1"/>
    <col min="3" max="3" width="15.28125" style="0" customWidth="1"/>
    <col min="4" max="4" width="14.421875" style="0" customWidth="1"/>
    <col min="5" max="5" width="14.140625" style="0" customWidth="1"/>
  </cols>
  <sheetData>
    <row r="1" s="27" customFormat="1" ht="15.75">
      <c r="E1" s="13" t="s">
        <v>71</v>
      </c>
    </row>
    <row r="2" s="27" customFormat="1" ht="15.75">
      <c r="E2" s="13" t="s">
        <v>76</v>
      </c>
    </row>
    <row r="3" s="27" customFormat="1" ht="15.75">
      <c r="E3" s="13" t="s">
        <v>82</v>
      </c>
    </row>
    <row r="4" s="27" customFormat="1" ht="15.75">
      <c r="E4" s="13" t="s">
        <v>81</v>
      </c>
    </row>
    <row r="5" spans="1:6" s="12" customFormat="1" ht="58.5" customHeight="1">
      <c r="A5" s="36" t="s">
        <v>68</v>
      </c>
      <c r="B5" s="36"/>
      <c r="C5" s="36"/>
      <c r="D5" s="36"/>
      <c r="E5" s="36"/>
      <c r="F5" s="32"/>
    </row>
    <row r="6" s="12" customFormat="1" ht="15">
      <c r="E6" s="12" t="s">
        <v>18</v>
      </c>
    </row>
    <row r="7" spans="1:5" s="12" customFormat="1" ht="60" customHeight="1">
      <c r="A7" s="40" t="s">
        <v>0</v>
      </c>
      <c r="B7" s="40" t="s">
        <v>19</v>
      </c>
      <c r="C7" s="40" t="s">
        <v>57</v>
      </c>
      <c r="D7" s="40"/>
      <c r="E7" s="40" t="s">
        <v>20</v>
      </c>
    </row>
    <row r="8" spans="1:5" s="12" customFormat="1" ht="15">
      <c r="A8" s="40"/>
      <c r="B8" s="40"/>
      <c r="C8" s="14" t="s">
        <v>21</v>
      </c>
      <c r="D8" s="14" t="s">
        <v>10</v>
      </c>
      <c r="E8" s="40"/>
    </row>
    <row r="9" spans="1:5" s="12" customFormat="1" ht="15">
      <c r="A9" s="15">
        <v>1</v>
      </c>
      <c r="B9" s="15">
        <v>2</v>
      </c>
      <c r="C9" s="15">
        <v>3</v>
      </c>
      <c r="D9" s="15">
        <v>4</v>
      </c>
      <c r="E9" s="15">
        <v>5</v>
      </c>
    </row>
    <row r="10" spans="1:5" s="12" customFormat="1" ht="28.5" customHeight="1">
      <c r="A10" s="16">
        <v>1</v>
      </c>
      <c r="B10" s="1" t="s">
        <v>22</v>
      </c>
      <c r="C10" s="7">
        <f>SUM(C11:C21)</f>
        <v>39923.202862977036</v>
      </c>
      <c r="D10" s="17">
        <f>C10/C$43*1000</f>
        <v>2491.8786604241354</v>
      </c>
      <c r="E10" s="7">
        <f>D10/D41*100</f>
        <v>79.02596665299083</v>
      </c>
    </row>
    <row r="11" spans="1:5" s="12" customFormat="1" ht="15">
      <c r="A11" s="18" t="s">
        <v>1</v>
      </c>
      <c r="B11" s="2" t="s">
        <v>58</v>
      </c>
      <c r="C11" s="19">
        <f>'Структура БО'!C12</f>
        <v>36578.79476574</v>
      </c>
      <c r="D11" s="17">
        <f aca="true" t="shared" si="0" ref="D11:D39">C11/C$43*1000</f>
        <v>2283.1314013964015</v>
      </c>
      <c r="E11" s="19">
        <f>D11/D$41*100</f>
        <v>72.40587949031129</v>
      </c>
    </row>
    <row r="12" spans="1:5" s="12" customFormat="1" ht="15">
      <c r="A12" s="18" t="s">
        <v>2</v>
      </c>
      <c r="B12" s="2" t="s">
        <v>23</v>
      </c>
      <c r="C12" s="19">
        <f>'[1]Структури по НКРЕ КП'!$R$22</f>
        <v>525.229409033383</v>
      </c>
      <c r="D12" s="17">
        <f t="shared" si="0"/>
        <v>32.783140187662546</v>
      </c>
      <c r="E12" s="19">
        <f aca="true" t="shared" si="1" ref="E12:E21">D12/D$41*100</f>
        <v>1.0396651267159152</v>
      </c>
    </row>
    <row r="13" spans="1:5" s="12" customFormat="1" ht="15">
      <c r="A13" s="18" t="s">
        <v>3</v>
      </c>
      <c r="B13" s="2" t="s">
        <v>24</v>
      </c>
      <c r="C13" s="19">
        <f>'Структура БО'!C14</f>
        <v>3444.9718199167414</v>
      </c>
      <c r="D13" s="17">
        <f t="shared" si="0"/>
        <v>215.02412502514565</v>
      </c>
      <c r="E13" s="19">
        <f t="shared" si="1"/>
        <v>6.819147980075985</v>
      </c>
    </row>
    <row r="14" spans="1:5" s="12" customFormat="1" ht="15">
      <c r="A14" s="18" t="s">
        <v>4</v>
      </c>
      <c r="B14" s="2" t="s">
        <v>25</v>
      </c>
      <c r="C14" s="19">
        <f>'Структура БО'!C15</f>
        <v>757.8938003816833</v>
      </c>
      <c r="D14" s="17">
        <f t="shared" si="0"/>
        <v>47.30530750553205</v>
      </c>
      <c r="E14" s="19">
        <f t="shared" si="1"/>
        <v>1.5002125556167165</v>
      </c>
    </row>
    <row r="15" spans="1:5" s="12" customFormat="1" ht="17.25" customHeight="1">
      <c r="A15" s="18" t="s">
        <v>5</v>
      </c>
      <c r="B15" s="2" t="s">
        <v>26</v>
      </c>
      <c r="C15" s="19">
        <f>'Структура БО'!C16</f>
        <v>801.9604501118856</v>
      </c>
      <c r="D15" s="17">
        <f t="shared" si="0"/>
        <v>50.055806869923174</v>
      </c>
      <c r="E15" s="19">
        <f t="shared" si="1"/>
        <v>1.5874402663803096</v>
      </c>
    </row>
    <row r="16" spans="1:5" s="12" customFormat="1" ht="15">
      <c r="A16" s="18" t="s">
        <v>6</v>
      </c>
      <c r="B16" s="2" t="s">
        <v>27</v>
      </c>
      <c r="C16" s="19">
        <v>0</v>
      </c>
      <c r="D16" s="17">
        <f t="shared" si="0"/>
        <v>0</v>
      </c>
      <c r="E16" s="19">
        <f t="shared" si="1"/>
        <v>0</v>
      </c>
    </row>
    <row r="17" spans="1:5" s="12" customFormat="1" ht="18.75" customHeight="1">
      <c r="A17" s="18" t="s">
        <v>7</v>
      </c>
      <c r="B17" s="2" t="s">
        <v>44</v>
      </c>
      <c r="C17" s="19">
        <f>'[1]Структури по НКРЕ КП'!$R$32</f>
        <v>797.3988409265712</v>
      </c>
      <c r="D17" s="17">
        <f t="shared" si="0"/>
        <v>49.77108581121721</v>
      </c>
      <c r="E17" s="19">
        <f t="shared" si="1"/>
        <v>1.5784107910498886</v>
      </c>
    </row>
    <row r="18" spans="1:5" s="12" customFormat="1" ht="15">
      <c r="A18" s="18" t="s">
        <v>8</v>
      </c>
      <c r="B18" s="2" t="s">
        <v>45</v>
      </c>
      <c r="C18" s="19">
        <f>'[1]Структури по НКРЕ КП'!$R$37-'[1]Структури по НКРЕ КП'!$R$40</f>
        <v>1135.3747400286636</v>
      </c>
      <c r="D18" s="17">
        <f t="shared" si="0"/>
        <v>70.86646068884704</v>
      </c>
      <c r="E18" s="19">
        <f t="shared" si="1"/>
        <v>2.2474170384600924</v>
      </c>
    </row>
    <row r="19" spans="1:5" s="12" customFormat="1" ht="15">
      <c r="A19" s="18" t="s">
        <v>9</v>
      </c>
      <c r="B19" s="2" t="s">
        <v>28</v>
      </c>
      <c r="C19" s="19">
        <f>'Структура БО'!C20</f>
        <v>266.47040733826896</v>
      </c>
      <c r="D19" s="17">
        <f t="shared" si="0"/>
        <v>16.63223073458703</v>
      </c>
      <c r="E19" s="19">
        <f t="shared" si="1"/>
        <v>0.5274647326417601</v>
      </c>
    </row>
    <row r="20" spans="1:5" s="12" customFormat="1" ht="15">
      <c r="A20" s="18" t="s">
        <v>46</v>
      </c>
      <c r="B20" s="2" t="s">
        <v>29</v>
      </c>
      <c r="C20" s="19">
        <f>'Структура БО'!C21</f>
        <v>784.7516404558129</v>
      </c>
      <c r="D20" s="17">
        <f t="shared" si="0"/>
        <v>48.98168799974015</v>
      </c>
      <c r="E20" s="19">
        <f t="shared" si="1"/>
        <v>1.553376295543951</v>
      </c>
    </row>
    <row r="21" spans="1:5" s="12" customFormat="1" ht="15">
      <c r="A21" s="18" t="s">
        <v>47</v>
      </c>
      <c r="B21" s="2" t="s">
        <v>48</v>
      </c>
      <c r="C21" s="19">
        <f>'Структура БО'!C22</f>
        <v>-5169.643010955976</v>
      </c>
      <c r="D21" s="17">
        <f t="shared" si="0"/>
        <v>-322.67258579492045</v>
      </c>
      <c r="E21" s="19">
        <f t="shared" si="1"/>
        <v>-10.23304762380505</v>
      </c>
    </row>
    <row r="22" spans="1:5" s="12" customFormat="1" ht="15">
      <c r="A22" s="16">
        <v>2</v>
      </c>
      <c r="B22" s="1" t="s">
        <v>30</v>
      </c>
      <c r="C22" s="7">
        <f>SUM(C23:C31)</f>
        <v>9739.80900358353</v>
      </c>
      <c r="D22" s="17">
        <f t="shared" si="0"/>
        <v>607.9277330512966</v>
      </c>
      <c r="E22" s="7">
        <f>D22/D41*100</f>
        <v>19.279460722763673</v>
      </c>
    </row>
    <row r="23" spans="1:5" s="12" customFormat="1" ht="15">
      <c r="A23" s="18" t="s">
        <v>16</v>
      </c>
      <c r="B23" s="2" t="s">
        <v>23</v>
      </c>
      <c r="C23" s="19">
        <f>'[1]Структури по НКРЕ КП'!$AB$22</f>
        <v>678.095759508978</v>
      </c>
      <c r="D23" s="17">
        <f t="shared" si="0"/>
        <v>42.32456896416745</v>
      </c>
      <c r="E23" s="19">
        <f>D23/D$41*100</f>
        <v>1.3422563580985958</v>
      </c>
    </row>
    <row r="24" spans="1:5" s="12" customFormat="1" ht="17.25" customHeight="1">
      <c r="A24" s="18" t="s">
        <v>17</v>
      </c>
      <c r="B24" s="2" t="s">
        <v>24</v>
      </c>
      <c r="C24" s="19">
        <f>'Структура БО'!C25</f>
        <v>1571.7651544752455</v>
      </c>
      <c r="D24" s="17">
        <f t="shared" si="0"/>
        <v>98.10455491453645</v>
      </c>
      <c r="E24" s="19">
        <f aca="true" t="shared" si="2" ref="E24:E31">D24/D$41*100</f>
        <v>3.111229855735866</v>
      </c>
    </row>
    <row r="25" spans="1:5" s="12" customFormat="1" ht="15">
      <c r="A25" s="18" t="s">
        <v>35</v>
      </c>
      <c r="B25" s="2" t="s">
        <v>25</v>
      </c>
      <c r="C25" s="19">
        <f>'Структура БО'!C26</f>
        <v>345.788333984554</v>
      </c>
      <c r="D25" s="17">
        <f t="shared" si="0"/>
        <v>21.58300208119802</v>
      </c>
      <c r="E25" s="19">
        <f t="shared" si="2"/>
        <v>0.6844705682618906</v>
      </c>
    </row>
    <row r="26" spans="1:5" s="12" customFormat="1" ht="15">
      <c r="A26" s="18" t="s">
        <v>36</v>
      </c>
      <c r="B26" s="2" t="s">
        <v>26</v>
      </c>
      <c r="C26" s="19">
        <f>'Структура БО'!C27</f>
        <v>140.63162929363114</v>
      </c>
      <c r="D26" s="17">
        <f t="shared" si="0"/>
        <v>8.777776603250851</v>
      </c>
      <c r="E26" s="19">
        <f t="shared" si="2"/>
        <v>0.2783732178266806</v>
      </c>
    </row>
    <row r="27" spans="1:5" s="12" customFormat="1" ht="15">
      <c r="A27" s="18" t="s">
        <v>37</v>
      </c>
      <c r="B27" s="2" t="s">
        <v>31</v>
      </c>
      <c r="C27" s="19">
        <f>'Структура БО'!C28</f>
        <v>759.2900137206436</v>
      </c>
      <c r="D27" s="17">
        <f t="shared" si="0"/>
        <v>47.39245467748356</v>
      </c>
      <c r="E27" s="19">
        <f t="shared" si="2"/>
        <v>1.5029762895071024</v>
      </c>
    </row>
    <row r="28" spans="1:5" s="12" customFormat="1" ht="15">
      <c r="A28" s="18" t="s">
        <v>38</v>
      </c>
      <c r="B28" s="2" t="s">
        <v>44</v>
      </c>
      <c r="C28" s="19">
        <f>'[1]Структури по НКРЕ КП'!$AB$32</f>
        <v>365.3282952281892</v>
      </c>
      <c r="D28" s="17">
        <f t="shared" si="0"/>
        <v>22.8026239791616</v>
      </c>
      <c r="E28" s="19">
        <f t="shared" si="2"/>
        <v>0.7231489361007652</v>
      </c>
    </row>
    <row r="29" spans="1:5" s="12" customFormat="1" ht="15">
      <c r="A29" s="18" t="s">
        <v>49</v>
      </c>
      <c r="B29" s="2" t="s">
        <v>45</v>
      </c>
      <c r="C29" s="19">
        <f>'[1]Структури по НКРЕ КП'!$AB$37-'[1]Структури по НКРЕ КП'!$AB$40</f>
        <v>518.2688231534497</v>
      </c>
      <c r="D29" s="17">
        <f t="shared" si="0"/>
        <v>32.348682674877665</v>
      </c>
      <c r="E29" s="19">
        <f t="shared" si="2"/>
        <v>1.0258869980041283</v>
      </c>
    </row>
    <row r="30" spans="1:5" s="12" customFormat="1" ht="15">
      <c r="A30" s="18" t="s">
        <v>50</v>
      </c>
      <c r="B30" s="2" t="s">
        <v>29</v>
      </c>
      <c r="C30" s="19">
        <f>'Структура БО'!C31</f>
        <v>190.99798326286276</v>
      </c>
      <c r="D30" s="17">
        <f t="shared" si="0"/>
        <v>11.921483361700485</v>
      </c>
      <c r="E30" s="19">
        <f t="shared" si="2"/>
        <v>0.3780708754235948</v>
      </c>
    </row>
    <row r="31" spans="1:5" s="12" customFormat="1" ht="15">
      <c r="A31" s="18" t="s">
        <v>52</v>
      </c>
      <c r="B31" s="2" t="s">
        <v>51</v>
      </c>
      <c r="C31" s="19">
        <f>'Структура БО'!C32</f>
        <v>5169.643010955976</v>
      </c>
      <c r="D31" s="17">
        <f t="shared" si="0"/>
        <v>322.67258579492045</v>
      </c>
      <c r="E31" s="19">
        <f t="shared" si="2"/>
        <v>10.23304762380505</v>
      </c>
    </row>
    <row r="32" spans="1:5" s="12" customFormat="1" ht="15">
      <c r="A32" s="16">
        <v>3</v>
      </c>
      <c r="B32" s="1" t="s">
        <v>32</v>
      </c>
      <c r="C32" s="7">
        <f>SUM(C33:C39)</f>
        <v>856.0827473439074</v>
      </c>
      <c r="D32" s="17">
        <f t="shared" si="0"/>
        <v>53.43394759646984</v>
      </c>
      <c r="E32" s="7">
        <f>D32/D41*100</f>
        <v>1.6945726242454988</v>
      </c>
    </row>
    <row r="33" spans="1:5" s="12" customFormat="1" ht="16.5" customHeight="1">
      <c r="A33" s="18" t="s">
        <v>13</v>
      </c>
      <c r="B33" s="2" t="s">
        <v>24</v>
      </c>
      <c r="C33" s="19">
        <f>'Структура БО'!C34</f>
        <v>458.9651626310009</v>
      </c>
      <c r="D33" s="17">
        <f t="shared" si="0"/>
        <v>28.647137820169387</v>
      </c>
      <c r="E33" s="19">
        <f>D33/D$41*100</f>
        <v>0.9084983928130002</v>
      </c>
    </row>
    <row r="34" spans="1:5" s="12" customFormat="1" ht="15">
      <c r="A34" s="18" t="s">
        <v>14</v>
      </c>
      <c r="B34" s="2" t="s">
        <v>25</v>
      </c>
      <c r="C34" s="19">
        <f>'Структура БО'!C35</f>
        <v>100.97233577882021</v>
      </c>
      <c r="D34" s="17">
        <f t="shared" si="0"/>
        <v>6.302370320437265</v>
      </c>
      <c r="E34" s="19">
        <f aca="true" t="shared" si="3" ref="E34:E40">D34/D$41*100</f>
        <v>0.19986964641886001</v>
      </c>
    </row>
    <row r="35" spans="1:5" s="12" customFormat="1" ht="17.25" customHeight="1">
      <c r="A35" s="18" t="s">
        <v>15</v>
      </c>
      <c r="B35" s="2" t="s">
        <v>26</v>
      </c>
      <c r="C35" s="19">
        <f>'Структура БО'!C36</f>
        <v>6.688343037398943</v>
      </c>
      <c r="D35" s="17">
        <f t="shared" si="0"/>
        <v>0.4174649851038521</v>
      </c>
      <c r="E35" s="19">
        <f t="shared" si="3"/>
        <v>0.013239237734791269</v>
      </c>
    </row>
    <row r="36" spans="1:5" s="12" customFormat="1" ht="15" customHeight="1">
      <c r="A36" s="18" t="s">
        <v>39</v>
      </c>
      <c r="B36" s="2" t="s">
        <v>28</v>
      </c>
      <c r="C36" s="19">
        <f>'Структура БО'!C37</f>
        <v>17.88501466726043</v>
      </c>
      <c r="D36" s="17">
        <f t="shared" si="0"/>
        <v>1.1163254246830137</v>
      </c>
      <c r="E36" s="19">
        <f t="shared" si="3"/>
        <v>0.03540248455350961</v>
      </c>
    </row>
    <row r="37" spans="1:5" s="12" customFormat="1" ht="18" customHeight="1">
      <c r="A37" s="18" t="s">
        <v>43</v>
      </c>
      <c r="B37" s="2" t="s">
        <v>44</v>
      </c>
      <c r="C37" s="19">
        <f>'[1]Структури по НКРЕ КП'!$AL$32</f>
        <v>103.90894530407252</v>
      </c>
      <c r="D37" s="17">
        <f t="shared" si="0"/>
        <v>6.4856640966177475</v>
      </c>
      <c r="E37" s="19">
        <f t="shared" si="3"/>
        <v>0.20568251687446806</v>
      </c>
    </row>
    <row r="38" spans="1:5" s="12" customFormat="1" ht="17.25" customHeight="1">
      <c r="A38" s="18" t="s">
        <v>53</v>
      </c>
      <c r="B38" s="2" t="s">
        <v>45</v>
      </c>
      <c r="C38" s="19">
        <f>'[1]Структури по НКРЕ КП'!$AL$37-'[1]Структури по НКРЕ КП'!$AL$40</f>
        <v>150.87112458828267</v>
      </c>
      <c r="D38" s="17">
        <f t="shared" si="0"/>
        <v>9.416893156745548</v>
      </c>
      <c r="E38" s="19">
        <f t="shared" si="3"/>
        <v>0.29864178236234296</v>
      </c>
    </row>
    <row r="39" spans="1:5" s="12" customFormat="1" ht="17.25" customHeight="1">
      <c r="A39" s="18" t="s">
        <v>54</v>
      </c>
      <c r="B39" s="2" t="s">
        <v>29</v>
      </c>
      <c r="C39" s="19">
        <f>'Структура БО'!C40</f>
        <v>16.791821337071703</v>
      </c>
      <c r="D39" s="17">
        <f t="shared" si="0"/>
        <v>1.048091792713032</v>
      </c>
      <c r="E39" s="19">
        <f t="shared" si="3"/>
        <v>0.033238563488527086</v>
      </c>
    </row>
    <row r="40" spans="1:5" s="12" customFormat="1" ht="15">
      <c r="A40" s="6" t="s">
        <v>41</v>
      </c>
      <c r="B40" s="3" t="s">
        <v>42</v>
      </c>
      <c r="C40" s="7">
        <f>D40*C$43/1000</f>
        <v>0</v>
      </c>
      <c r="D40" s="8">
        <v>0</v>
      </c>
      <c r="E40" s="7">
        <f t="shared" si="3"/>
        <v>0</v>
      </c>
    </row>
    <row r="41" spans="1:5" s="12" customFormat="1" ht="15">
      <c r="A41" s="16">
        <v>5</v>
      </c>
      <c r="B41" s="3" t="s">
        <v>12</v>
      </c>
      <c r="C41" s="7">
        <f>C10+C22+C32</f>
        <v>50519.094613904475</v>
      </c>
      <c r="D41" s="17">
        <f>D32+D22+D10</f>
        <v>3153.2403410719016</v>
      </c>
      <c r="E41" s="7">
        <f>SUM(E10,E22,E32)</f>
        <v>100</v>
      </c>
    </row>
    <row r="42" spans="1:5" s="12" customFormat="1" ht="15">
      <c r="A42" s="16">
        <v>6</v>
      </c>
      <c r="B42" s="3" t="s">
        <v>33</v>
      </c>
      <c r="C42" s="8"/>
      <c r="D42" s="17">
        <f>D41</f>
        <v>3153.2403410719016</v>
      </c>
      <c r="E42" s="8"/>
    </row>
    <row r="43" spans="1:5" s="12" customFormat="1" ht="15">
      <c r="A43" s="16">
        <v>7</v>
      </c>
      <c r="B43" s="3" t="s">
        <v>34</v>
      </c>
      <c r="C43" s="8">
        <f>'[1]Структури по НКРЕ КП'!$H$58</f>
        <v>16021.327</v>
      </c>
      <c r="D43" s="8"/>
      <c r="E43" s="8"/>
    </row>
    <row r="44" spans="1:5" s="12" customFormat="1" ht="15">
      <c r="A44" s="21">
        <v>8</v>
      </c>
      <c r="B44" s="5" t="s">
        <v>40</v>
      </c>
      <c r="C44" s="22"/>
      <c r="D44" s="23">
        <f>(C20+C30+C39)/C41*100</f>
        <v>1.9646857344560724</v>
      </c>
      <c r="E44" s="22"/>
    </row>
    <row r="45" spans="2:5" s="12" customFormat="1" ht="15">
      <c r="B45" s="4"/>
      <c r="C45" s="9"/>
      <c r="D45" s="9"/>
      <c r="E45" s="9"/>
    </row>
    <row r="46" spans="1:5" s="12" customFormat="1" ht="15">
      <c r="A46" s="35" t="s">
        <v>63</v>
      </c>
      <c r="B46" s="35"/>
      <c r="C46" s="35"/>
      <c r="D46" s="35"/>
      <c r="E46" s="35"/>
    </row>
    <row r="47" spans="2:5" s="12" customFormat="1" ht="15">
      <c r="B47" s="9"/>
      <c r="C47" s="9"/>
      <c r="D47" s="9"/>
      <c r="E47" s="9"/>
    </row>
    <row r="48" spans="1:5" s="12" customFormat="1" ht="15">
      <c r="A48" s="35" t="s">
        <v>64</v>
      </c>
      <c r="B48" s="35"/>
      <c r="C48" s="35"/>
      <c r="D48" s="35"/>
      <c r="E48" s="35"/>
    </row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</sheetData>
  <sheetProtection/>
  <mergeCells count="7">
    <mergeCell ref="A5:E5"/>
    <mergeCell ref="A46:E46"/>
    <mergeCell ref="A48:E48"/>
    <mergeCell ref="A7:A8"/>
    <mergeCell ref="B7:B8"/>
    <mergeCell ref="C7:D7"/>
    <mergeCell ref="E7:E8"/>
  </mergeCells>
  <printOptions/>
  <pageMargins left="1.1811023622047245" right="0.3937007874015748" top="0.7874015748031497" bottom="0.7874015748031497" header="0.31496062992125984" footer="0.1181102362204724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00390625" style="0" customWidth="1"/>
    <col min="2" max="2" width="65.00390625" style="0" customWidth="1"/>
    <col min="3" max="3" width="13.00390625" style="0" customWidth="1"/>
    <col min="4" max="4" width="12.8515625" style="0" customWidth="1"/>
    <col min="5" max="5" width="12.7109375" style="0" customWidth="1"/>
  </cols>
  <sheetData>
    <row r="1" s="27" customFormat="1" ht="15.75">
      <c r="E1" s="13" t="s">
        <v>70</v>
      </c>
    </row>
    <row r="2" s="27" customFormat="1" ht="15.75">
      <c r="E2" s="13" t="s">
        <v>76</v>
      </c>
    </row>
    <row r="3" s="27" customFormat="1" ht="15.75">
      <c r="E3" s="13" t="s">
        <v>82</v>
      </c>
    </row>
    <row r="4" spans="1:5" s="27" customFormat="1" ht="15.75">
      <c r="A4" s="33"/>
      <c r="B4" s="33"/>
      <c r="C4" s="33"/>
      <c r="D4" s="33"/>
      <c r="E4" s="13" t="s">
        <v>81</v>
      </c>
    </row>
    <row r="5" spans="1:5" s="12" customFormat="1" ht="60.75" customHeight="1">
      <c r="A5" s="36" t="s">
        <v>67</v>
      </c>
      <c r="B5" s="35"/>
      <c r="C5" s="35"/>
      <c r="D5" s="35"/>
      <c r="E5" s="35"/>
    </row>
    <row r="6" s="12" customFormat="1" ht="15">
      <c r="E6" s="12" t="s">
        <v>18</v>
      </c>
    </row>
    <row r="7" spans="1:5" s="12" customFormat="1" ht="55.5" customHeight="1">
      <c r="A7" s="41" t="s">
        <v>0</v>
      </c>
      <c r="B7" s="41" t="s">
        <v>19</v>
      </c>
      <c r="C7" s="43" t="s">
        <v>60</v>
      </c>
      <c r="D7" s="44"/>
      <c r="E7" s="41" t="s">
        <v>20</v>
      </c>
    </row>
    <row r="8" spans="1:5" s="12" customFormat="1" ht="15">
      <c r="A8" s="42"/>
      <c r="B8" s="42"/>
      <c r="C8" s="14" t="s">
        <v>21</v>
      </c>
      <c r="D8" s="14" t="s">
        <v>10</v>
      </c>
      <c r="E8" s="42"/>
    </row>
    <row r="9" spans="1:5" s="12" customFormat="1" ht="15">
      <c r="A9" s="15">
        <v>1</v>
      </c>
      <c r="B9" s="15">
        <v>2</v>
      </c>
      <c r="C9" s="15">
        <v>3</v>
      </c>
      <c r="D9" s="15">
        <v>4</v>
      </c>
      <c r="E9" s="15">
        <v>5</v>
      </c>
    </row>
    <row r="10" spans="1:5" s="12" customFormat="1" ht="15">
      <c r="A10" s="16">
        <v>1</v>
      </c>
      <c r="B10" s="1" t="s">
        <v>22</v>
      </c>
      <c r="C10" s="7">
        <f>SUM(C11:C21)</f>
        <v>11068.482310269483</v>
      </c>
      <c r="D10" s="17">
        <f>C10/C$43*1000</f>
        <v>3494.224051282633</v>
      </c>
      <c r="E10" s="7">
        <f>D10/D41*100</f>
        <v>82.24893742906227</v>
      </c>
    </row>
    <row r="11" spans="1:5" s="12" customFormat="1" ht="15">
      <c r="A11" s="18" t="s">
        <v>1</v>
      </c>
      <c r="B11" s="2" t="s">
        <v>58</v>
      </c>
      <c r="C11" s="19">
        <f>'Структура КП'!C12</f>
        <v>10880.28614688</v>
      </c>
      <c r="D11" s="17">
        <f aca="true" t="shared" si="0" ref="D11:D39">C11/C$43*1000</f>
        <v>3434.8121516164506</v>
      </c>
      <c r="E11" s="19">
        <f>D11/D$41*100</f>
        <v>80.85046797018717</v>
      </c>
    </row>
    <row r="12" spans="1:5" s="12" customFormat="1" ht="15">
      <c r="A12" s="18" t="s">
        <v>2</v>
      </c>
      <c r="B12" s="2" t="s">
        <v>23</v>
      </c>
      <c r="C12" s="19">
        <v>0</v>
      </c>
      <c r="D12" s="17">
        <f t="shared" si="0"/>
        <v>0</v>
      </c>
      <c r="E12" s="19">
        <f aca="true" t="shared" si="1" ref="E12:E21">D12/D$41*100</f>
        <v>0</v>
      </c>
    </row>
    <row r="13" spans="1:5" s="12" customFormat="1" ht="15.75" customHeight="1">
      <c r="A13" s="18" t="s">
        <v>3</v>
      </c>
      <c r="B13" s="2" t="s">
        <v>24</v>
      </c>
      <c r="C13" s="19">
        <f>'Структура КП'!C14</f>
        <v>681.1213846600275</v>
      </c>
      <c r="D13" s="17">
        <f t="shared" si="0"/>
        <v>215.02412502514562</v>
      </c>
      <c r="E13" s="19">
        <f t="shared" si="1"/>
        <v>5.06135426503066</v>
      </c>
    </row>
    <row r="14" spans="1:5" s="12" customFormat="1" ht="15">
      <c r="A14" s="18" t="s">
        <v>4</v>
      </c>
      <c r="B14" s="2" t="s">
        <v>25</v>
      </c>
      <c r="C14" s="19">
        <f>'Структура КП'!C15</f>
        <v>149.84670462520606</v>
      </c>
      <c r="D14" s="17">
        <f t="shared" si="0"/>
        <v>47.305307505532035</v>
      </c>
      <c r="E14" s="19">
        <f t="shared" si="1"/>
        <v>1.1134979383067451</v>
      </c>
    </row>
    <row r="15" spans="1:5" s="12" customFormat="1" ht="16.5" customHeight="1">
      <c r="A15" s="18" t="s">
        <v>5</v>
      </c>
      <c r="B15" s="2" t="s">
        <v>26</v>
      </c>
      <c r="C15" s="19">
        <f>'Структура КП'!C16</f>
        <v>158.559326687319</v>
      </c>
      <c r="D15" s="17">
        <f t="shared" si="0"/>
        <v>50.05580686992317</v>
      </c>
      <c r="E15" s="19">
        <f t="shared" si="1"/>
        <v>1.178240681416604</v>
      </c>
    </row>
    <row r="16" spans="1:5" s="12" customFormat="1" ht="15">
      <c r="A16" s="18" t="s">
        <v>6</v>
      </c>
      <c r="B16" s="2" t="s">
        <v>27</v>
      </c>
      <c r="C16" s="19">
        <v>0</v>
      </c>
      <c r="D16" s="17">
        <f t="shared" si="0"/>
        <v>0</v>
      </c>
      <c r="E16" s="19">
        <f t="shared" si="1"/>
        <v>0</v>
      </c>
    </row>
    <row r="17" spans="1:5" s="12" customFormat="1" ht="15">
      <c r="A17" s="18" t="s">
        <v>7</v>
      </c>
      <c r="B17" s="2" t="s">
        <v>44</v>
      </c>
      <c r="C17" s="19">
        <f>'[1]Структури по НКРЕ КП'!$S$32-'[1]Структури по НКРЕ КП'!$S$35</f>
        <v>150.18764562209088</v>
      </c>
      <c r="D17" s="17">
        <f t="shared" si="0"/>
        <v>47.41293962690047</v>
      </c>
      <c r="E17" s="19">
        <f t="shared" si="1"/>
        <v>1.1160314414496073</v>
      </c>
    </row>
    <row r="18" spans="1:5" s="12" customFormat="1" ht="15.75" customHeight="1">
      <c r="A18" s="18" t="s">
        <v>8</v>
      </c>
      <c r="B18" s="2" t="s">
        <v>45</v>
      </c>
      <c r="C18" s="19">
        <f>'[1]Структури по НКРЕ КП'!$S$37-'[1]Структури по НКРЕ КП'!$S$40-'[1]Структури по НКРЕ КП'!$S$41</f>
        <v>222.97889908287175</v>
      </c>
      <c r="D18" s="17">
        <f t="shared" si="0"/>
        <v>70.39250822861223</v>
      </c>
      <c r="E18" s="19">
        <f t="shared" si="1"/>
        <v>1.656936967921286</v>
      </c>
    </row>
    <row r="19" spans="1:5" s="12" customFormat="1" ht="15">
      <c r="A19" s="18" t="s">
        <v>9</v>
      </c>
      <c r="B19" s="2" t="s">
        <v>28</v>
      </c>
      <c r="C19" s="19">
        <f>'Структура КП'!C20</f>
        <v>52.68510231864532</v>
      </c>
      <c r="D19" s="17">
        <f t="shared" si="0"/>
        <v>16.632230734587026</v>
      </c>
      <c r="E19" s="19">
        <f t="shared" si="1"/>
        <v>0.3914984514208886</v>
      </c>
    </row>
    <row r="20" spans="1:5" s="12" customFormat="1" ht="15">
      <c r="A20" s="18" t="s">
        <v>46</v>
      </c>
      <c r="B20" s="2" t="s">
        <v>29</v>
      </c>
      <c r="C20" s="19">
        <f>'Структура КП'!C21</f>
        <v>219.62546212309257</v>
      </c>
      <c r="D20" s="17">
        <f t="shared" si="0"/>
        <v>69.33385720936194</v>
      </c>
      <c r="E20" s="19">
        <f t="shared" si="1"/>
        <v>1.6320178670955767</v>
      </c>
    </row>
    <row r="21" spans="1:5" s="12" customFormat="1" ht="15">
      <c r="A21" s="18" t="s">
        <v>47</v>
      </c>
      <c r="B21" s="2" t="s">
        <v>48</v>
      </c>
      <c r="C21" s="19">
        <f>'[1]Структури по НКРЕ КП'!$S$49</f>
        <v>-1446.8083617297684</v>
      </c>
      <c r="D21" s="17">
        <f t="shared" si="0"/>
        <v>-456.7448755338794</v>
      </c>
      <c r="E21" s="19">
        <f t="shared" si="1"/>
        <v>-10.751108153766257</v>
      </c>
    </row>
    <row r="22" spans="1:5" s="12" customFormat="1" ht="15">
      <c r="A22" s="16">
        <v>2</v>
      </c>
      <c r="B22" s="1" t="s">
        <v>30</v>
      </c>
      <c r="C22" s="7">
        <f>SUM(C23:C31)</f>
        <v>2220.691981425037</v>
      </c>
      <c r="D22" s="17">
        <f t="shared" si="0"/>
        <v>701.0532351654388</v>
      </c>
      <c r="E22" s="7">
        <f>D22/D41*100</f>
        <v>16.5017705869199</v>
      </c>
    </row>
    <row r="23" spans="1:5" s="12" customFormat="1" ht="15">
      <c r="A23" s="18" t="s">
        <v>16</v>
      </c>
      <c r="B23" s="2" t="s">
        <v>23</v>
      </c>
      <c r="C23" s="19">
        <v>0</v>
      </c>
      <c r="D23" s="17">
        <f t="shared" si="0"/>
        <v>0</v>
      </c>
      <c r="E23" s="19">
        <f>D23/D$41*100</f>
        <v>0</v>
      </c>
    </row>
    <row r="24" spans="1:5" s="12" customFormat="1" ht="15">
      <c r="A24" s="18" t="s">
        <v>17</v>
      </c>
      <c r="B24" s="2" t="s">
        <v>24</v>
      </c>
      <c r="C24" s="19">
        <f>'Структура КП'!C25</f>
        <v>310.7609914795863</v>
      </c>
      <c r="D24" s="17">
        <f t="shared" si="0"/>
        <v>98.10455491453645</v>
      </c>
      <c r="E24" s="19">
        <f aca="true" t="shared" si="2" ref="E24:E31">D24/D$41*100</f>
        <v>2.3092381256175623</v>
      </c>
    </row>
    <row r="25" spans="1:5" s="12" customFormat="1" ht="15">
      <c r="A25" s="18" t="s">
        <v>35</v>
      </c>
      <c r="B25" s="2" t="s">
        <v>25</v>
      </c>
      <c r="C25" s="19">
        <f>'Структура КП'!C26</f>
        <v>68.36741812550899</v>
      </c>
      <c r="D25" s="17">
        <f t="shared" si="0"/>
        <v>21.58300208119802</v>
      </c>
      <c r="E25" s="19">
        <f t="shared" si="2"/>
        <v>0.5080323876358637</v>
      </c>
    </row>
    <row r="26" spans="1:5" s="12" customFormat="1" ht="15">
      <c r="A26" s="18" t="s">
        <v>36</v>
      </c>
      <c r="B26" s="2" t="s">
        <v>26</v>
      </c>
      <c r="C26" s="19">
        <f>'Структура КП'!C27</f>
        <v>27.80493283506416</v>
      </c>
      <c r="D26" s="17">
        <f t="shared" si="0"/>
        <v>8.777776603250851</v>
      </c>
      <c r="E26" s="19">
        <f t="shared" si="2"/>
        <v>0.20661605781748696</v>
      </c>
    </row>
    <row r="27" spans="1:5" s="12" customFormat="1" ht="15">
      <c r="A27" s="18" t="s">
        <v>37</v>
      </c>
      <c r="B27" s="2" t="s">
        <v>31</v>
      </c>
      <c r="C27" s="19">
        <f>'Структура КП'!C28</f>
        <v>150.12275645158547</v>
      </c>
      <c r="D27" s="17">
        <f t="shared" si="0"/>
        <v>47.39245467748356</v>
      </c>
      <c r="E27" s="19">
        <f t="shared" si="2"/>
        <v>1.1155492556200495</v>
      </c>
    </row>
    <row r="28" spans="1:5" s="12" customFormat="1" ht="15">
      <c r="A28" s="18" t="s">
        <v>38</v>
      </c>
      <c r="B28" s="2" t="s">
        <v>44</v>
      </c>
      <c r="C28" s="19">
        <f>'[1]Структури по НКРЕ КП'!$AC$32-'[1]Структури по НКРЕ КП'!$AC$35</f>
        <v>68.79228259548482</v>
      </c>
      <c r="D28" s="17">
        <f t="shared" si="0"/>
        <v>21.717128116539612</v>
      </c>
      <c r="E28" s="19">
        <f t="shared" si="2"/>
        <v>0.5111895188691541</v>
      </c>
    </row>
    <row r="29" spans="1:5" s="12" customFormat="1" ht="15">
      <c r="A29" s="18" t="s">
        <v>49</v>
      </c>
      <c r="B29" s="2" t="s">
        <v>45</v>
      </c>
      <c r="C29" s="19">
        <f>'[1]Структури по НКРЕ КП'!$AC$37-'[1]Структури по НКРЕ КП'!$AC$40-'[1]Структури по НКРЕ КП'!$AC$41</f>
        <v>101.77825506258684</v>
      </c>
      <c r="D29" s="17">
        <f t="shared" si="0"/>
        <v>32.13051408207117</v>
      </c>
      <c r="E29" s="19">
        <f t="shared" si="2"/>
        <v>0.7563054353454564</v>
      </c>
    </row>
    <row r="30" spans="1:5" s="12" customFormat="1" ht="15">
      <c r="A30" s="18" t="s">
        <v>50</v>
      </c>
      <c r="B30" s="2" t="s">
        <v>29</v>
      </c>
      <c r="C30" s="19">
        <f>'Структура КП'!C31</f>
        <v>46.25698314545196</v>
      </c>
      <c r="D30" s="17">
        <f t="shared" si="0"/>
        <v>14.602929156479663</v>
      </c>
      <c r="E30" s="19">
        <f t="shared" si="2"/>
        <v>0.3437316522480701</v>
      </c>
    </row>
    <row r="31" spans="1:5" s="12" customFormat="1" ht="15">
      <c r="A31" s="18" t="s">
        <v>52</v>
      </c>
      <c r="B31" s="2" t="s">
        <v>51</v>
      </c>
      <c r="C31" s="19">
        <f>'[1]Структури по НКРЕ КП'!$AC$46</f>
        <v>1446.8083617297684</v>
      </c>
      <c r="D31" s="17">
        <f t="shared" si="0"/>
        <v>456.7448755338794</v>
      </c>
      <c r="E31" s="19">
        <f t="shared" si="2"/>
        <v>10.751108153766257</v>
      </c>
    </row>
    <row r="32" spans="1:5" s="12" customFormat="1" ht="15">
      <c r="A32" s="16">
        <v>3</v>
      </c>
      <c r="B32" s="1" t="s">
        <v>32</v>
      </c>
      <c r="C32" s="7">
        <f>SUM(C33:C39)</f>
        <v>168.12091022317358</v>
      </c>
      <c r="D32" s="17">
        <f t="shared" si="0"/>
        <v>53.07431602255854</v>
      </c>
      <c r="E32" s="7">
        <f>D32/D41*100</f>
        <v>1.2492919840178283</v>
      </c>
    </row>
    <row r="33" spans="1:5" s="12" customFormat="1" ht="15">
      <c r="A33" s="18" t="s">
        <v>13</v>
      </c>
      <c r="B33" s="2" t="s">
        <v>24</v>
      </c>
      <c r="C33" s="19">
        <f>'Структура КП'!C34</f>
        <v>90.74413476319738</v>
      </c>
      <c r="D33" s="17">
        <f t="shared" si="0"/>
        <v>28.64713782016939</v>
      </c>
      <c r="E33" s="19">
        <f>D33/D$41*100</f>
        <v>0.6743118390556383</v>
      </c>
    </row>
    <row r="34" spans="1:5" s="12" customFormat="1" ht="15">
      <c r="A34" s="18" t="s">
        <v>14</v>
      </c>
      <c r="B34" s="2" t="s">
        <v>25</v>
      </c>
      <c r="C34" s="19">
        <f>'Структура КП'!C35</f>
        <v>19.96370964790342</v>
      </c>
      <c r="D34" s="17">
        <f t="shared" si="0"/>
        <v>6.302370320437265</v>
      </c>
      <c r="E34" s="19">
        <f aca="true" t="shared" si="3" ref="E34:E40">D34/D$41*100</f>
        <v>0.14834860459224042</v>
      </c>
    </row>
    <row r="35" spans="1:5" s="12" customFormat="1" ht="15">
      <c r="A35" s="18" t="s">
        <v>15</v>
      </c>
      <c r="B35" s="2" t="s">
        <v>26</v>
      </c>
      <c r="C35" s="19">
        <f>'Структура КП'!C36</f>
        <v>1.3223833775292022</v>
      </c>
      <c r="D35" s="17">
        <f t="shared" si="0"/>
        <v>0.4174649851038521</v>
      </c>
      <c r="E35" s="19">
        <f t="shared" si="3"/>
        <v>0.009826516827399013</v>
      </c>
    </row>
    <row r="36" spans="1:5" s="12" customFormat="1" ht="15">
      <c r="A36" s="18" t="s">
        <v>39</v>
      </c>
      <c r="B36" s="2" t="s">
        <v>28</v>
      </c>
      <c r="C36" s="19">
        <f>'Структура КП'!C37</f>
        <v>3.536129347822573</v>
      </c>
      <c r="D36" s="17">
        <f t="shared" si="0"/>
        <v>1.1163254246830137</v>
      </c>
      <c r="E36" s="19">
        <f t="shared" si="3"/>
        <v>0.02627667220466908</v>
      </c>
    </row>
    <row r="37" spans="1:5" s="12" customFormat="1" ht="15">
      <c r="A37" s="18" t="s">
        <v>43</v>
      </c>
      <c r="B37" s="2" t="s">
        <v>44</v>
      </c>
      <c r="C37" s="19">
        <f>'[1]Структури по НКРЕ КП'!$AM$32-'[1]Структури по НКРЕ КП'!$AM$35</f>
        <v>19.595776346217257</v>
      </c>
      <c r="D37" s="17">
        <f t="shared" si="0"/>
        <v>6.186216962101335</v>
      </c>
      <c r="E37" s="19">
        <f t="shared" si="3"/>
        <v>0.14561452396039298</v>
      </c>
    </row>
    <row r="38" spans="1:5" s="12" customFormat="1" ht="15">
      <c r="A38" s="18" t="s">
        <v>53</v>
      </c>
      <c r="B38" s="2" t="s">
        <v>45</v>
      </c>
      <c r="C38" s="19">
        <f>'[1]Структури по НКРЕ КП'!$AM$37-'[1]Структури по НКРЕ КП'!$AM$40-'[1]Структури по НКРЕ КП'!$AM$41</f>
        <v>29.638787725224503</v>
      </c>
      <c r="D38" s="17">
        <f t="shared" si="0"/>
        <v>9.356708717350651</v>
      </c>
      <c r="E38" s="19">
        <f t="shared" si="3"/>
        <v>0.22024327534258828</v>
      </c>
    </row>
    <row r="39" spans="1:5" s="12" customFormat="1" ht="15">
      <c r="A39" s="18" t="s">
        <v>54</v>
      </c>
      <c r="B39" s="2" t="s">
        <v>29</v>
      </c>
      <c r="C39" s="19">
        <f>'Структура КП'!C40</f>
        <v>3.3199890152792286</v>
      </c>
      <c r="D39" s="17">
        <f t="shared" si="0"/>
        <v>1.048091792713032</v>
      </c>
      <c r="E39" s="19">
        <f t="shared" si="3"/>
        <v>0.024670552034900168</v>
      </c>
    </row>
    <row r="40" spans="1:5" s="12" customFormat="1" ht="15">
      <c r="A40" s="6" t="s">
        <v>41</v>
      </c>
      <c r="B40" s="3" t="s">
        <v>42</v>
      </c>
      <c r="C40" s="7">
        <f>D40*C$43/1000</f>
        <v>0</v>
      </c>
      <c r="D40" s="8">
        <v>0</v>
      </c>
      <c r="E40" s="7">
        <f t="shared" si="3"/>
        <v>0</v>
      </c>
    </row>
    <row r="41" spans="1:5" s="12" customFormat="1" ht="16.5" customHeight="1">
      <c r="A41" s="16">
        <v>5</v>
      </c>
      <c r="B41" s="3" t="s">
        <v>12</v>
      </c>
      <c r="C41" s="7">
        <f>C10+C22+C32</f>
        <v>13457.295201917692</v>
      </c>
      <c r="D41" s="17">
        <f>D32+D22+D10</f>
        <v>4248.3516024706305</v>
      </c>
      <c r="E41" s="7">
        <f>SUM(E10,E22,E32)</f>
        <v>100</v>
      </c>
    </row>
    <row r="42" spans="1:5" s="12" customFormat="1" ht="15">
      <c r="A42" s="16">
        <v>6</v>
      </c>
      <c r="B42" s="3" t="s">
        <v>33</v>
      </c>
      <c r="C42" s="8"/>
      <c r="D42" s="17">
        <f>D41</f>
        <v>4248.3516024706305</v>
      </c>
      <c r="E42" s="8"/>
    </row>
    <row r="43" spans="1:5" s="12" customFormat="1" ht="15">
      <c r="A43" s="16">
        <v>7</v>
      </c>
      <c r="B43" s="3" t="s">
        <v>34</v>
      </c>
      <c r="C43" s="8">
        <f>'[1]Структури по НКРЕ КП'!$I$58</f>
        <v>3167.651</v>
      </c>
      <c r="D43" s="8"/>
      <c r="E43" s="8"/>
    </row>
    <row r="44" spans="1:5" s="12" customFormat="1" ht="15">
      <c r="A44" s="21">
        <v>8</v>
      </c>
      <c r="B44" s="5" t="s">
        <v>40</v>
      </c>
      <c r="C44" s="22"/>
      <c r="D44" s="23">
        <f>(C20+C30+C39)/C41*100</f>
        <v>2.000420071378548</v>
      </c>
      <c r="E44" s="22"/>
    </row>
    <row r="45" spans="2:5" s="12" customFormat="1" ht="17.25" customHeight="1">
      <c r="B45" s="4"/>
      <c r="C45" s="9"/>
      <c r="D45" s="9"/>
      <c r="E45" s="9"/>
    </row>
    <row r="46" spans="1:5" s="12" customFormat="1" ht="15">
      <c r="A46" s="35" t="s">
        <v>63</v>
      </c>
      <c r="B46" s="35"/>
      <c r="C46" s="35"/>
      <c r="D46" s="35"/>
      <c r="E46" s="35"/>
    </row>
    <row r="47" spans="2:5" s="12" customFormat="1" ht="15">
      <c r="B47" s="9"/>
      <c r="C47" s="9"/>
      <c r="D47" s="9"/>
      <c r="E47" s="9"/>
    </row>
    <row r="48" spans="1:5" s="12" customFormat="1" ht="15">
      <c r="A48" s="35" t="s">
        <v>64</v>
      </c>
      <c r="B48" s="35"/>
      <c r="C48" s="35"/>
      <c r="D48" s="35"/>
      <c r="E48" s="35"/>
    </row>
    <row r="49" s="12" customFormat="1" ht="15"/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</sheetData>
  <sheetProtection/>
  <mergeCells count="7">
    <mergeCell ref="A48:E48"/>
    <mergeCell ref="A5:E5"/>
    <mergeCell ref="A7:A8"/>
    <mergeCell ref="B7:B8"/>
    <mergeCell ref="C7:D7"/>
    <mergeCell ref="E7:E8"/>
    <mergeCell ref="A46:E46"/>
  </mergeCells>
  <printOptions/>
  <pageMargins left="1.1811023622047245" right="0.3937007874015748" top="0.7874015748031497" bottom="0.7874015748031497" header="0.31496062992125984" footer="0.118110236220472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49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6.7109375" style="0" customWidth="1"/>
    <col min="2" max="2" width="49.140625" style="0" customWidth="1"/>
    <col min="3" max="3" width="12.00390625" style="0" customWidth="1"/>
    <col min="4" max="4" width="10.57421875" style="0" customWidth="1"/>
    <col min="5" max="5" width="12.00390625" style="0" customWidth="1"/>
  </cols>
  <sheetData>
    <row r="1" s="12" customFormat="1" ht="15.75">
      <c r="E1" s="13" t="s">
        <v>69</v>
      </c>
    </row>
    <row r="2" s="12" customFormat="1" ht="15.75">
      <c r="E2" s="13" t="s">
        <v>65</v>
      </c>
    </row>
    <row r="3" s="12" customFormat="1" ht="15.75">
      <c r="E3" s="13" t="s">
        <v>82</v>
      </c>
    </row>
    <row r="4" s="12" customFormat="1" ht="15.75">
      <c r="E4" s="13" t="s">
        <v>81</v>
      </c>
    </row>
    <row r="5" spans="1:5" s="12" customFormat="1" ht="18.75">
      <c r="A5" s="36" t="s">
        <v>66</v>
      </c>
      <c r="B5" s="37"/>
      <c r="C5" s="37"/>
      <c r="D5" s="37"/>
      <c r="E5" s="37"/>
    </row>
    <row r="6" spans="1:5" s="12" customFormat="1" ht="15">
      <c r="A6" s="47"/>
      <c r="B6" s="47"/>
      <c r="C6" s="47"/>
      <c r="D6" s="47"/>
      <c r="E6" s="12" t="s">
        <v>18</v>
      </c>
    </row>
    <row r="7" spans="1:5" s="12" customFormat="1" ht="15">
      <c r="A7" s="40" t="s">
        <v>0</v>
      </c>
      <c r="B7" s="40" t="s">
        <v>19</v>
      </c>
      <c r="C7" s="40" t="s">
        <v>55</v>
      </c>
      <c r="D7" s="40"/>
      <c r="E7" s="40" t="s">
        <v>20</v>
      </c>
    </row>
    <row r="8" spans="1:5" s="12" customFormat="1" ht="15">
      <c r="A8" s="40"/>
      <c r="B8" s="40"/>
      <c r="C8" s="14" t="s">
        <v>21</v>
      </c>
      <c r="D8" s="14" t="s">
        <v>10</v>
      </c>
      <c r="E8" s="40"/>
    </row>
    <row r="9" spans="1:5" s="12" customFormat="1" ht="15">
      <c r="A9" s="15">
        <v>1</v>
      </c>
      <c r="B9" s="15">
        <v>2</v>
      </c>
      <c r="C9" s="15">
        <v>3</v>
      </c>
      <c r="D9" s="15">
        <v>4</v>
      </c>
      <c r="E9" s="15">
        <v>5</v>
      </c>
    </row>
    <row r="10" spans="1:11" s="12" customFormat="1" ht="15">
      <c r="A10" s="16">
        <v>1</v>
      </c>
      <c r="B10" s="1" t="s">
        <v>22</v>
      </c>
      <c r="C10" s="7">
        <f>SUM(C11:C21)</f>
        <v>36020.100296921795</v>
      </c>
      <c r="D10" s="17">
        <f>C10/C$43*1000</f>
        <v>2248.259479188072</v>
      </c>
      <c r="E10" s="7">
        <f>D10/D41*100</f>
        <v>79.06487375061062</v>
      </c>
      <c r="F10" s="29"/>
      <c r="G10" s="34">
        <f>D10-D20</f>
        <v>2204.1759599883057</v>
      </c>
      <c r="H10" s="29"/>
      <c r="I10" s="29"/>
      <c r="J10" s="29"/>
      <c r="K10" s="29"/>
    </row>
    <row r="11" spans="1:11" s="12" customFormat="1" ht="15">
      <c r="A11" s="18" t="s">
        <v>1</v>
      </c>
      <c r="B11" s="2" t="s">
        <v>58</v>
      </c>
      <c r="C11" s="19">
        <f>'Структура БО'!F12</f>
        <v>32920.915289166</v>
      </c>
      <c r="D11" s="20">
        <f>'Структура БО'!G12</f>
        <v>2054.8182612567616</v>
      </c>
      <c r="E11" s="19">
        <f>D11/D$41*100</f>
        <v>72.2620978186142</v>
      </c>
      <c r="F11" s="29"/>
      <c r="G11" s="29">
        <f>C11/C43*1000</f>
        <v>2054.818261256761</v>
      </c>
      <c r="H11" s="29"/>
      <c r="I11" s="29"/>
      <c r="J11" s="29"/>
      <c r="K11" s="29"/>
    </row>
    <row r="12" spans="1:11" s="12" customFormat="1" ht="15">
      <c r="A12" s="18" t="s">
        <v>2</v>
      </c>
      <c r="B12" s="2" t="s">
        <v>23</v>
      </c>
      <c r="C12" s="19">
        <f>'Структура БО'!F13</f>
        <v>472.70646813004475</v>
      </c>
      <c r="D12" s="17">
        <f aca="true" t="shared" si="0" ref="D12:D39">C12/C$43*1000</f>
        <v>29.504826168896294</v>
      </c>
      <c r="E12" s="19">
        <f aca="true" t="shared" si="1" ref="E12:E21">D12/D$41*100</f>
        <v>1.0376005873307625</v>
      </c>
      <c r="F12" s="34"/>
      <c r="G12" s="29"/>
      <c r="H12" s="29"/>
      <c r="I12" s="29"/>
      <c r="J12" s="29"/>
      <c r="K12" s="29"/>
    </row>
    <row r="13" spans="1:11" s="12" customFormat="1" ht="15">
      <c r="A13" s="18" t="s">
        <v>3</v>
      </c>
      <c r="B13" s="2" t="s">
        <v>24</v>
      </c>
      <c r="C13" s="19">
        <f>'Структура БО'!F14</f>
        <v>3100.4746379250673</v>
      </c>
      <c r="D13" s="17">
        <f t="shared" si="0"/>
        <v>193.52171252263108</v>
      </c>
      <c r="E13" s="19">
        <f t="shared" si="1"/>
        <v>6.805606697199138</v>
      </c>
      <c r="F13" s="29"/>
      <c r="G13" s="29"/>
      <c r="H13" s="29"/>
      <c r="I13" s="29"/>
      <c r="J13" s="29"/>
      <c r="K13" s="29"/>
    </row>
    <row r="14" spans="1:11" s="12" customFormat="1" ht="15">
      <c r="A14" s="18" t="s">
        <v>4</v>
      </c>
      <c r="B14" s="2" t="s">
        <v>25</v>
      </c>
      <c r="C14" s="19">
        <f>'Структура БО'!F15</f>
        <v>682.1044203435149</v>
      </c>
      <c r="D14" s="17">
        <f t="shared" si="0"/>
        <v>42.57477675497884</v>
      </c>
      <c r="E14" s="19">
        <f t="shared" si="1"/>
        <v>1.4972334733838104</v>
      </c>
      <c r="F14" s="34"/>
      <c r="G14" s="29"/>
      <c r="H14" s="29"/>
      <c r="I14" s="29"/>
      <c r="J14" s="29"/>
      <c r="K14" s="29"/>
    </row>
    <row r="15" spans="1:11" s="12" customFormat="1" ht="15">
      <c r="A15" s="18" t="s">
        <v>5</v>
      </c>
      <c r="B15" s="2" t="s">
        <v>26</v>
      </c>
      <c r="C15" s="19">
        <f>'Структура БО'!F16</f>
        <v>721.7644051006971</v>
      </c>
      <c r="D15" s="17">
        <f t="shared" si="0"/>
        <v>45.050226182930864</v>
      </c>
      <c r="E15" s="19">
        <f t="shared" si="1"/>
        <v>1.584287969676974</v>
      </c>
      <c r="F15" s="29"/>
      <c r="G15" s="29"/>
      <c r="H15" s="29"/>
      <c r="I15" s="34">
        <f>SUM(D11:D21)</f>
        <v>2248.259479188074</v>
      </c>
      <c r="J15" s="29"/>
      <c r="K15" s="29"/>
    </row>
    <row r="16" spans="1:11" s="12" customFormat="1" ht="15">
      <c r="A16" s="18" t="s">
        <v>6</v>
      </c>
      <c r="B16" s="2" t="s">
        <v>27</v>
      </c>
      <c r="C16" s="19">
        <f>'Структура БО'!F17</f>
        <v>87.09021376715235</v>
      </c>
      <c r="D16" s="17">
        <f t="shared" si="0"/>
        <v>5.435892655280824</v>
      </c>
      <c r="E16" s="19">
        <f t="shared" si="1"/>
        <v>0.19116484128729747</v>
      </c>
      <c r="F16" s="29"/>
      <c r="G16" s="29"/>
      <c r="H16" s="29"/>
      <c r="I16" s="29"/>
      <c r="J16" s="29"/>
      <c r="K16" s="29"/>
    </row>
    <row r="17" spans="1:11" s="12" customFormat="1" ht="15">
      <c r="A17" s="18" t="s">
        <v>7</v>
      </c>
      <c r="B17" s="2" t="s">
        <v>44</v>
      </c>
      <c r="C17" s="19">
        <f>'Структура БО'!F18</f>
        <v>717.6589568339141</v>
      </c>
      <c r="D17" s="17">
        <f t="shared" si="0"/>
        <v>44.79397723009549</v>
      </c>
      <c r="E17" s="19">
        <f t="shared" si="1"/>
        <v>1.5752764248387545</v>
      </c>
      <c r="F17" s="29"/>
      <c r="G17" s="29"/>
      <c r="H17" s="29"/>
      <c r="I17" s="29"/>
      <c r="J17" s="29"/>
      <c r="K17" s="29"/>
    </row>
    <row r="18" spans="1:11" s="12" customFormat="1" ht="15">
      <c r="A18" s="18" t="s">
        <v>8</v>
      </c>
      <c r="B18" s="2" t="s">
        <v>45</v>
      </c>
      <c r="C18" s="19">
        <f>'Структура БО'!F19</f>
        <v>1023.9647725011258</v>
      </c>
      <c r="D18" s="17">
        <f t="shared" si="0"/>
        <v>63.9126067710325</v>
      </c>
      <c r="E18" s="19">
        <f t="shared" si="1"/>
        <v>2.2476240986423037</v>
      </c>
      <c r="F18" s="29"/>
      <c r="G18" s="29"/>
      <c r="H18" s="29"/>
      <c r="I18" s="29"/>
      <c r="J18" s="29"/>
      <c r="K18" s="29"/>
    </row>
    <row r="19" spans="1:11" s="12" customFormat="1" ht="15">
      <c r="A19" s="18" t="s">
        <v>9</v>
      </c>
      <c r="B19" s="2" t="s">
        <v>28</v>
      </c>
      <c r="C19" s="19">
        <f>'Структура БО'!F20</f>
        <v>239.82336660444207</v>
      </c>
      <c r="D19" s="17">
        <f t="shared" si="0"/>
        <v>14.969007661128325</v>
      </c>
      <c r="E19" s="19">
        <f t="shared" si="1"/>
        <v>0.5264173071902034</v>
      </c>
      <c r="F19" s="29"/>
      <c r="G19" s="29"/>
      <c r="H19" s="29"/>
      <c r="I19" s="29"/>
      <c r="J19" s="29"/>
      <c r="K19" s="29"/>
    </row>
    <row r="20" spans="1:11" s="12" customFormat="1" ht="15">
      <c r="A20" s="18" t="s">
        <v>46</v>
      </c>
      <c r="B20" s="2" t="s">
        <v>29</v>
      </c>
      <c r="C20" s="19">
        <f>'Структура БО'!F21</f>
        <v>706.2764764102316</v>
      </c>
      <c r="D20" s="17">
        <f t="shared" si="0"/>
        <v>44.08351919976614</v>
      </c>
      <c r="E20" s="19">
        <f t="shared" si="1"/>
        <v>1.5502916421688362</v>
      </c>
      <c r="F20" s="29"/>
      <c r="G20" s="29"/>
      <c r="H20" s="29"/>
      <c r="I20" s="29"/>
      <c r="J20" s="29"/>
      <c r="K20" s="29"/>
    </row>
    <row r="21" spans="1:11" s="12" customFormat="1" ht="15">
      <c r="A21" s="18" t="s">
        <v>47</v>
      </c>
      <c r="B21" s="2" t="s">
        <v>48</v>
      </c>
      <c r="C21" s="19">
        <f>'Структура БО'!F22</f>
        <v>-4652.678709860378</v>
      </c>
      <c r="D21" s="17">
        <f t="shared" si="0"/>
        <v>-290.40532721542843</v>
      </c>
      <c r="E21" s="19">
        <f t="shared" si="1"/>
        <v>-10.21272710972161</v>
      </c>
      <c r="F21" s="29"/>
      <c r="G21" s="29"/>
      <c r="H21" s="29"/>
      <c r="I21" s="29"/>
      <c r="J21" s="29"/>
      <c r="K21" s="29"/>
    </row>
    <row r="22" spans="1:11" s="12" customFormat="1" ht="15">
      <c r="A22" s="16">
        <v>2</v>
      </c>
      <c r="B22" s="1" t="s">
        <v>30</v>
      </c>
      <c r="C22" s="7">
        <f>SUM(C23:C31)</f>
        <v>8766.8074317654</v>
      </c>
      <c r="D22" s="17">
        <f t="shared" si="0"/>
        <v>547.1960863020523</v>
      </c>
      <c r="E22" s="7">
        <f>D22/D41*100</f>
        <v>19.24332572854277</v>
      </c>
      <c r="F22" s="29"/>
      <c r="G22" s="34">
        <f>D22-D30</f>
        <v>536.4667512765219</v>
      </c>
      <c r="H22" s="29"/>
      <c r="I22" s="29"/>
      <c r="J22" s="29"/>
      <c r="K22" s="29"/>
    </row>
    <row r="23" spans="1:11" s="12" customFormat="1" ht="15">
      <c r="A23" s="18" t="s">
        <v>16</v>
      </c>
      <c r="B23" s="2" t="s">
        <v>23</v>
      </c>
      <c r="C23" s="19">
        <f>'Структура БО'!F24</f>
        <v>610.2861835580802</v>
      </c>
      <c r="D23" s="17">
        <f t="shared" si="0"/>
        <v>38.092112067750705</v>
      </c>
      <c r="E23" s="19">
        <f>D23/D$41*100</f>
        <v>1.339590941085889</v>
      </c>
      <c r="F23" s="34"/>
      <c r="G23" s="29"/>
      <c r="H23" s="29"/>
      <c r="I23" s="29"/>
      <c r="J23" s="29"/>
      <c r="K23" s="29"/>
    </row>
    <row r="24" spans="1:11" s="12" customFormat="1" ht="15">
      <c r="A24" s="18" t="s">
        <v>17</v>
      </c>
      <c r="B24" s="2" t="s">
        <v>24</v>
      </c>
      <c r="C24" s="19">
        <f>'Структура БО'!F25</f>
        <v>1414.588639027721</v>
      </c>
      <c r="D24" s="17">
        <f t="shared" si="0"/>
        <v>88.29409942308281</v>
      </c>
      <c r="E24" s="19">
        <f aca="true" t="shared" si="2" ref="E24:E31">D24/D$41*100</f>
        <v>3.1050516581524574</v>
      </c>
      <c r="F24" s="29"/>
      <c r="G24" s="29"/>
      <c r="H24" s="29"/>
      <c r="I24" s="29"/>
      <c r="J24" s="29"/>
      <c r="K24" s="29"/>
    </row>
    <row r="25" spans="1:11" s="12" customFormat="1" ht="15">
      <c r="A25" s="18" t="s">
        <v>35</v>
      </c>
      <c r="B25" s="2" t="s">
        <v>25</v>
      </c>
      <c r="C25" s="19">
        <f>'Структура БО'!F26</f>
        <v>311.2095005860986</v>
      </c>
      <c r="D25" s="17">
        <f t="shared" si="0"/>
        <v>19.424701873078217</v>
      </c>
      <c r="E25" s="19">
        <f t="shared" si="2"/>
        <v>0.6831113647935405</v>
      </c>
      <c r="F25" s="29"/>
      <c r="G25" s="29"/>
      <c r="H25" s="29"/>
      <c r="I25" s="29"/>
      <c r="J25" s="29"/>
      <c r="K25" s="29"/>
    </row>
    <row r="26" spans="1:11" s="12" customFormat="1" ht="15">
      <c r="A26" s="18" t="s">
        <v>36</v>
      </c>
      <c r="B26" s="2" t="s">
        <v>26</v>
      </c>
      <c r="C26" s="19">
        <f>'Структура БО'!F27</f>
        <v>126.56846636426802</v>
      </c>
      <c r="D26" s="17">
        <f t="shared" si="0"/>
        <v>7.899998942925765</v>
      </c>
      <c r="E26" s="19">
        <f t="shared" si="2"/>
        <v>0.27782043168698356</v>
      </c>
      <c r="F26" s="29"/>
      <c r="G26" s="29"/>
      <c r="H26" s="29"/>
      <c r="I26" s="29"/>
      <c r="J26" s="29"/>
      <c r="K26" s="29"/>
    </row>
    <row r="27" spans="1:11" s="12" customFormat="1" ht="15">
      <c r="A27" s="18" t="s">
        <v>37</v>
      </c>
      <c r="B27" s="2" t="s">
        <v>31</v>
      </c>
      <c r="C27" s="19">
        <f>'Структура БО'!F28</f>
        <v>683.3610123485793</v>
      </c>
      <c r="D27" s="17">
        <f t="shared" si="0"/>
        <v>42.65320920973521</v>
      </c>
      <c r="E27" s="19">
        <f t="shared" si="2"/>
        <v>1.4999917191248677</v>
      </c>
      <c r="F27" s="29"/>
      <c r="G27" s="29"/>
      <c r="H27" s="29"/>
      <c r="I27" s="29"/>
      <c r="J27" s="29"/>
      <c r="K27" s="29"/>
    </row>
    <row r="28" spans="1:11" s="12" customFormat="1" ht="15">
      <c r="A28" s="18" t="s">
        <v>38</v>
      </c>
      <c r="B28" s="2" t="s">
        <v>44</v>
      </c>
      <c r="C28" s="19">
        <f>'Структура БО'!F29</f>
        <v>328.79546570537025</v>
      </c>
      <c r="D28" s="17">
        <f t="shared" si="0"/>
        <v>20.52236158124544</v>
      </c>
      <c r="E28" s="19">
        <f t="shared" si="2"/>
        <v>0.7217129261572295</v>
      </c>
      <c r="F28" s="29"/>
      <c r="G28" s="29"/>
      <c r="H28" s="29"/>
      <c r="I28" s="29"/>
      <c r="J28" s="29"/>
      <c r="K28" s="29"/>
    </row>
    <row r="29" spans="1:11" s="12" customFormat="1" ht="15">
      <c r="A29" s="18" t="s">
        <v>49</v>
      </c>
      <c r="B29" s="2" t="s">
        <v>45</v>
      </c>
      <c r="C29" s="19">
        <f>'Структура БО'!F30</f>
        <v>467.42126937832916</v>
      </c>
      <c r="D29" s="17">
        <f t="shared" si="0"/>
        <v>29.174940963275336</v>
      </c>
      <c r="E29" s="19">
        <f t="shared" si="2"/>
        <v>1.0259994654958244</v>
      </c>
      <c r="F29" s="29"/>
      <c r="G29" s="29"/>
      <c r="H29" s="29"/>
      <c r="I29" s="29"/>
      <c r="J29" s="29"/>
      <c r="K29" s="29"/>
    </row>
    <row r="30" spans="1:11" s="12" customFormat="1" ht="15">
      <c r="A30" s="18" t="s">
        <v>50</v>
      </c>
      <c r="B30" s="2" t="s">
        <v>29</v>
      </c>
      <c r="C30" s="19">
        <f>'Структура БО'!F31</f>
        <v>171.89818493657648</v>
      </c>
      <c r="D30" s="17">
        <f t="shared" si="0"/>
        <v>10.729335025530439</v>
      </c>
      <c r="E30" s="19">
        <f t="shared" si="2"/>
        <v>0.3773201123243681</v>
      </c>
      <c r="F30" s="29"/>
      <c r="G30" s="29"/>
      <c r="H30" s="29"/>
      <c r="I30" s="29"/>
      <c r="J30" s="29"/>
      <c r="K30" s="29"/>
    </row>
    <row r="31" spans="1:11" s="12" customFormat="1" ht="15">
      <c r="A31" s="18" t="s">
        <v>52</v>
      </c>
      <c r="B31" s="2" t="s">
        <v>51</v>
      </c>
      <c r="C31" s="19">
        <f>'Структура БО'!F32</f>
        <v>4652.678709860378</v>
      </c>
      <c r="D31" s="17">
        <f t="shared" si="0"/>
        <v>290.40532721542843</v>
      </c>
      <c r="E31" s="19">
        <f t="shared" si="2"/>
        <v>10.21272710972161</v>
      </c>
      <c r="F31" s="29"/>
      <c r="G31" s="29"/>
      <c r="H31" s="29"/>
      <c r="I31" s="29"/>
      <c r="J31" s="29"/>
      <c r="K31" s="29"/>
    </row>
    <row r="32" spans="1:11" s="12" customFormat="1" ht="15">
      <c r="A32" s="16">
        <v>3</v>
      </c>
      <c r="B32" s="1" t="s">
        <v>32</v>
      </c>
      <c r="C32" s="7">
        <f>SUM(C33:C39)</f>
        <v>770.7445993715912</v>
      </c>
      <c r="D32" s="17">
        <f t="shared" si="0"/>
        <v>48.107413285528175</v>
      </c>
      <c r="E32" s="7">
        <f>D32/D41*100</f>
        <v>1.691800520846621</v>
      </c>
      <c r="F32" s="29"/>
      <c r="G32" s="34">
        <f>D32-D39</f>
        <v>47.16413067208644</v>
      </c>
      <c r="H32" s="29"/>
      <c r="I32" s="29"/>
      <c r="J32" s="29"/>
      <c r="K32" s="29"/>
    </row>
    <row r="33" spans="1:11" s="12" customFormat="1" ht="15">
      <c r="A33" s="18" t="s">
        <v>13</v>
      </c>
      <c r="B33" s="2" t="s">
        <v>24</v>
      </c>
      <c r="C33" s="19">
        <f>'Структура БО'!F34</f>
        <v>413.06864636790084</v>
      </c>
      <c r="D33" s="17">
        <f t="shared" si="0"/>
        <v>25.78242403815245</v>
      </c>
      <c r="E33" s="19">
        <f>D33/D$41*100</f>
        <v>0.9066943208429847</v>
      </c>
      <c r="F33" s="34"/>
      <c r="G33" s="29"/>
      <c r="H33" s="29"/>
      <c r="I33" s="29"/>
      <c r="J33" s="29"/>
      <c r="K33" s="29"/>
    </row>
    <row r="34" spans="1:11" s="12" customFormat="1" ht="15">
      <c r="A34" s="18" t="s">
        <v>14</v>
      </c>
      <c r="B34" s="2" t="s">
        <v>25</v>
      </c>
      <c r="C34" s="19">
        <f>'Структура БО'!F35</f>
        <v>90.87510220093819</v>
      </c>
      <c r="D34" s="17">
        <f t="shared" si="0"/>
        <v>5.672133288393539</v>
      </c>
      <c r="E34" s="19">
        <f aca="true" t="shared" si="3" ref="E34:E40">D34/D$41*100</f>
        <v>0.19947275058545666</v>
      </c>
      <c r="F34" s="29"/>
      <c r="G34" s="29"/>
      <c r="H34" s="29"/>
      <c r="I34" s="29"/>
      <c r="J34" s="29"/>
      <c r="K34" s="29"/>
    </row>
    <row r="35" spans="1:11" s="12" customFormat="1" ht="15">
      <c r="A35" s="18" t="s">
        <v>15</v>
      </c>
      <c r="B35" s="2" t="s">
        <v>26</v>
      </c>
      <c r="C35" s="19">
        <f>'Структура БО'!F36</f>
        <v>6.019508733659049</v>
      </c>
      <c r="D35" s="17">
        <f t="shared" si="0"/>
        <v>0.3757184865934669</v>
      </c>
      <c r="E35" s="19">
        <f t="shared" si="3"/>
        <v>0.013212947608258682</v>
      </c>
      <c r="F35" s="29"/>
      <c r="G35" s="29"/>
      <c r="H35" s="29"/>
      <c r="I35" s="29"/>
      <c r="J35" s="29"/>
      <c r="K35" s="29"/>
    </row>
    <row r="36" spans="1:11" s="12" customFormat="1" ht="15">
      <c r="A36" s="18" t="s">
        <v>39</v>
      </c>
      <c r="B36" s="2" t="s">
        <v>28</v>
      </c>
      <c r="C36" s="19">
        <f>'Структура БО'!F37</f>
        <v>16.09651320053439</v>
      </c>
      <c r="D36" s="17">
        <f t="shared" si="0"/>
        <v>1.0046928822147123</v>
      </c>
      <c r="E36" s="19">
        <f t="shared" si="3"/>
        <v>0.03533218324031286</v>
      </c>
      <c r="F36" s="29"/>
      <c r="G36" s="29"/>
      <c r="H36" s="29"/>
      <c r="I36" s="29"/>
      <c r="J36" s="29"/>
      <c r="K36" s="29"/>
    </row>
    <row r="37" spans="1:11" s="12" customFormat="1" ht="15">
      <c r="A37" s="18" t="s">
        <v>43</v>
      </c>
      <c r="B37" s="2" t="s">
        <v>44</v>
      </c>
      <c r="C37" s="19">
        <f>'Структура БО'!F38</f>
        <v>93.51805077366527</v>
      </c>
      <c r="D37" s="17">
        <f t="shared" si="0"/>
        <v>5.837097686955972</v>
      </c>
      <c r="E37" s="19">
        <f t="shared" si="3"/>
        <v>0.20527407799735953</v>
      </c>
      <c r="F37" s="29"/>
      <c r="G37" s="29"/>
      <c r="H37" s="29"/>
      <c r="I37" s="29"/>
      <c r="J37" s="29"/>
      <c r="K37" s="29"/>
    </row>
    <row r="38" spans="1:11" s="12" customFormat="1" ht="15">
      <c r="A38" s="18" t="s">
        <v>53</v>
      </c>
      <c r="B38" s="2" t="s">
        <v>45</v>
      </c>
      <c r="C38" s="19">
        <f>'Структура БО'!F39</f>
        <v>136.05413889152894</v>
      </c>
      <c r="D38" s="17">
        <f t="shared" si="0"/>
        <v>8.492064289776305</v>
      </c>
      <c r="E38" s="19">
        <f t="shared" si="3"/>
        <v>0.2986416813399616</v>
      </c>
      <c r="F38" s="29"/>
      <c r="G38" s="29"/>
      <c r="H38" s="29"/>
      <c r="I38" s="29"/>
      <c r="J38" s="29"/>
      <c r="K38" s="29"/>
    </row>
    <row r="39" spans="1:11" s="12" customFormat="1" ht="15">
      <c r="A39" s="18" t="s">
        <v>54</v>
      </c>
      <c r="B39" s="2" t="s">
        <v>29</v>
      </c>
      <c r="C39" s="19">
        <f>'Структура БО'!F40</f>
        <v>15.112639203364532</v>
      </c>
      <c r="D39" s="17">
        <f t="shared" si="0"/>
        <v>0.9432826134417288</v>
      </c>
      <c r="E39" s="19">
        <f t="shared" si="3"/>
        <v>0.03317255923228668</v>
      </c>
      <c r="F39" s="29"/>
      <c r="G39" s="29"/>
      <c r="H39" s="29"/>
      <c r="I39" s="29"/>
      <c r="J39" s="29"/>
      <c r="K39" s="29"/>
    </row>
    <row r="40" spans="1:11" s="12" customFormat="1" ht="15">
      <c r="A40" s="6" t="s">
        <v>41</v>
      </c>
      <c r="B40" s="3" t="s">
        <v>42</v>
      </c>
      <c r="C40" s="7">
        <f>D40*C$43/1000</f>
        <v>0</v>
      </c>
      <c r="D40" s="8">
        <v>0</v>
      </c>
      <c r="E40" s="7">
        <f t="shared" si="3"/>
        <v>0</v>
      </c>
      <c r="F40" s="29"/>
      <c r="G40" s="29"/>
      <c r="H40" s="29"/>
      <c r="I40" s="29"/>
      <c r="J40" s="29"/>
      <c r="K40" s="29"/>
    </row>
    <row r="41" spans="1:11" s="12" customFormat="1" ht="15">
      <c r="A41" s="16">
        <v>5</v>
      </c>
      <c r="B41" s="3" t="s">
        <v>12</v>
      </c>
      <c r="C41" s="7">
        <f>C10+C22+C32</f>
        <v>45557.652328058786</v>
      </c>
      <c r="D41" s="17">
        <f>D32+D22+D10</f>
        <v>2843.5629787756525</v>
      </c>
      <c r="E41" s="7">
        <f>SUM(E10,E22,E32)</f>
        <v>100.00000000000001</v>
      </c>
      <c r="F41" s="29"/>
      <c r="G41" s="34">
        <f>G10+G22+G32</f>
        <v>2787.8068419369138</v>
      </c>
      <c r="H41" s="34">
        <v>0.016</v>
      </c>
      <c r="I41" s="29">
        <f>G41*H41</f>
        <v>44.60490947099062</v>
      </c>
      <c r="J41" s="34">
        <f>G41+I41</f>
        <v>2832.4117514079044</v>
      </c>
      <c r="K41" s="29"/>
    </row>
    <row r="42" spans="1:11" s="12" customFormat="1" ht="15">
      <c r="A42" s="16">
        <v>6</v>
      </c>
      <c r="B42" s="3" t="s">
        <v>33</v>
      </c>
      <c r="C42" s="8"/>
      <c r="D42" s="7">
        <f>D41</f>
        <v>2843.5629787756525</v>
      </c>
      <c r="E42" s="8"/>
      <c r="F42" s="29"/>
      <c r="G42" s="29"/>
      <c r="H42" s="29"/>
      <c r="I42" s="29"/>
      <c r="J42" s="29"/>
      <c r="K42" s="29"/>
    </row>
    <row r="43" spans="1:11" s="12" customFormat="1" ht="15">
      <c r="A43" s="16">
        <v>7</v>
      </c>
      <c r="B43" s="3" t="s">
        <v>34</v>
      </c>
      <c r="C43" s="8">
        <f>'[1]Структури по НКРЕ КП'!$H$58</f>
        <v>16021.327</v>
      </c>
      <c r="D43" s="8"/>
      <c r="E43" s="8"/>
      <c r="F43" s="29"/>
      <c r="G43" s="34">
        <f>D41-D39-D30-D20</f>
        <v>2787.806841936914</v>
      </c>
      <c r="H43" s="29"/>
      <c r="I43" s="31">
        <f>C41-C39-C30-C20</f>
        <v>44664.36502750862</v>
      </c>
      <c r="J43" s="29"/>
      <c r="K43" s="29"/>
    </row>
    <row r="44" spans="1:11" s="12" customFormat="1" ht="15">
      <c r="A44" s="21">
        <v>8</v>
      </c>
      <c r="B44" s="5" t="s">
        <v>40</v>
      </c>
      <c r="C44" s="22"/>
      <c r="D44" s="23">
        <f>(C20+C30+C39)/C41*100</f>
        <v>1.9607843137254908</v>
      </c>
      <c r="E44" s="22"/>
      <c r="F44" s="29"/>
      <c r="G44" s="29">
        <f>G43*D44/100</f>
        <v>54.662879253665004</v>
      </c>
      <c r="H44" s="29"/>
      <c r="I44" s="29">
        <f>I43/C43*1000</f>
        <v>2787.8068419369147</v>
      </c>
      <c r="J44" s="29"/>
      <c r="K44" s="29"/>
    </row>
    <row r="45" spans="1:11" s="12" customFormat="1" ht="15">
      <c r="A45" s="24"/>
      <c r="B45" s="4"/>
      <c r="C45" s="25"/>
      <c r="D45" s="26"/>
      <c r="E45" s="25"/>
      <c r="F45" s="29"/>
      <c r="G45" s="29"/>
      <c r="H45" s="29"/>
      <c r="I45" s="29"/>
      <c r="J45" s="29"/>
      <c r="K45" s="29"/>
    </row>
    <row r="46" spans="1:11" s="12" customFormat="1" ht="15.75">
      <c r="A46" s="45" t="s">
        <v>63</v>
      </c>
      <c r="B46" s="45"/>
      <c r="C46" s="45"/>
      <c r="D46" s="45"/>
      <c r="E46" s="45"/>
      <c r="F46" s="29"/>
      <c r="G46" s="34">
        <f>G43+G44</f>
        <v>2842.469721190579</v>
      </c>
      <c r="H46" s="29"/>
      <c r="I46" s="31">
        <f>C20+C30+C39</f>
        <v>893.2873005501726</v>
      </c>
      <c r="J46" s="29"/>
      <c r="K46" s="29"/>
    </row>
    <row r="47" spans="2:11" s="12" customFormat="1" ht="15">
      <c r="B47" s="4"/>
      <c r="C47" s="9"/>
      <c r="D47" s="9"/>
      <c r="E47" s="9"/>
      <c r="F47" s="29"/>
      <c r="G47" s="29"/>
      <c r="H47" s="29"/>
      <c r="I47" s="29"/>
      <c r="J47" s="29"/>
      <c r="K47" s="29"/>
    </row>
    <row r="48" spans="1:9" s="12" customFormat="1" ht="15.75">
      <c r="A48" s="46" t="s">
        <v>64</v>
      </c>
      <c r="B48" s="46"/>
      <c r="C48" s="46"/>
      <c r="D48" s="46"/>
      <c r="E48" s="46"/>
      <c r="I48" s="29">
        <f>I46/I44*100</f>
        <v>32.042654000000006</v>
      </c>
    </row>
    <row r="49" spans="2:5" s="12" customFormat="1" ht="15">
      <c r="B49" s="9"/>
      <c r="C49" s="9"/>
      <c r="D49" s="9"/>
      <c r="E49" s="9"/>
    </row>
    <row r="50" s="12" customFormat="1" ht="15"/>
    <row r="51" s="12" customFormat="1" ht="15"/>
  </sheetData>
  <sheetProtection/>
  <mergeCells count="8">
    <mergeCell ref="A46:E46"/>
    <mergeCell ref="A48:E48"/>
    <mergeCell ref="E7:E8"/>
    <mergeCell ref="A5:E5"/>
    <mergeCell ref="A7:A8"/>
    <mergeCell ref="B7:B8"/>
    <mergeCell ref="C7:D7"/>
    <mergeCell ref="A6:D6"/>
  </mergeCells>
  <printOptions/>
  <pageMargins left="1.1811023622047245" right="0.3937007874015748" top="0.7874015748031497" bottom="0.7874015748031497" header="0.31496062992125984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2021-10-20T11:26:33Z</cp:lastPrinted>
  <dcterms:created xsi:type="dcterms:W3CDTF">2015-06-05T18:19:34Z</dcterms:created>
  <dcterms:modified xsi:type="dcterms:W3CDTF">2021-10-25T13:22:16Z</dcterms:modified>
  <cp:category/>
  <cp:version/>
  <cp:contentType/>
  <cp:contentStatus/>
</cp:coreProperties>
</file>