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Структура нас.общ." sheetId="1" r:id="rId1"/>
    <sheet name="Структура БО" sheetId="2" r:id="rId2"/>
    <sheet name="Структура КП" sheetId="3" r:id="rId3"/>
    <sheet name="відділ освіти без ел" sheetId="4" r:id="rId4"/>
    <sheet name="відділ освіти з еленерг" sheetId="5" r:id="rId5"/>
    <sheet name="укрпочта без елен та води" sheetId="6" r:id="rId6"/>
    <sheet name="багат ліц з електр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<sst xmlns="http://schemas.openxmlformats.org/spreadsheetml/2006/main" count="546" uniqueCount="82">
  <si>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</si>
  <si>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</si>
  <si>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</si>
  <si>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</si>
  <si>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</si>
  <si>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</si>
  <si>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</si>
  <si>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</si>
  <si>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</si>
  <si>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</si>
  <si>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</si>
  <si>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Для потреб населення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</si>
  <si>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</si>
  <si>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</si>
  <si>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</si>
  <si>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</si>
  <si>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</si>
  <si>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</si>
  <si>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</si>
  <si>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</si>
  <si>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</si>
  <si>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</si>
  <si>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</si>
  <si>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</si>
  <si>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</si>
  <si>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</si>
  <si>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</si>
  <si>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</si>
  <si>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</si>
  <si>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</si>
  <si>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</si>
  <si>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</si>
  <si>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</si>
  <si>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</si>
  <si>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</si>
  <si>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</si>
  <si>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</si>
  <si>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</si>
  <si>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</si>
  <si>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</si>
  <si>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Рівень рентабельності у %</t>
  </si>
  <si>
    <t>4</t>
  </si>
  <si>
    <t>Витрати на покриття втрат</t>
  </si>
  <si>
    <t>3.5</t>
  </si>
  <si>
    <t>Загальновиробничі витрати</t>
  </si>
  <si>
    <t>Адміністративні витрати</t>
  </si>
  <si>
    <t>1.10</t>
  </si>
  <si>
    <t>1.11</t>
  </si>
  <si>
    <t>Враховані витрати в транспортуванні</t>
  </si>
  <si>
    <t>2.7</t>
  </si>
  <si>
    <t>2.8</t>
  </si>
  <si>
    <t>Витрати на покриття втрат теплової енергії</t>
  </si>
  <si>
    <t>2.9</t>
  </si>
  <si>
    <t>3.6</t>
  </si>
  <si>
    <t>3.7</t>
  </si>
  <si>
    <t>Для потреб бюджетних установ</t>
  </si>
  <si>
    <t>Для потреб інших споживачів</t>
  </si>
  <si>
    <t>Для потреб бюджетних установ з точками обліку електроенергії та без водопостачання</t>
  </si>
  <si>
    <t xml:space="preserve">витрати на паливо </t>
  </si>
  <si>
    <r>
      <t xml:space="preserve">Структура 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населення 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 </t>
    </r>
  </si>
  <si>
    <t xml:space="preserve">                         (коригування паливної складової та електроенергії)</t>
  </si>
  <si>
    <r>
      <t xml:space="preserve">Структура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 </t>
    </r>
  </si>
  <si>
    <r>
      <t>Структура  тарифу на теплову енергію для потреб</t>
    </r>
    <r>
      <rPr>
        <b/>
        <u val="single"/>
        <sz val="14"/>
        <color indexed="8"/>
        <rFont val="Calibri"/>
        <family val="2"/>
      </rPr>
      <t xml:space="preserve"> інших споживачів (крім релігійних)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 </t>
    </r>
  </si>
  <si>
    <r>
      <t xml:space="preserve">Структура планового тарифу на теплову енергію </t>
    </r>
    <r>
      <rPr>
        <b/>
        <i/>
        <u val="single"/>
        <sz val="14"/>
        <color indexed="8"/>
        <rFont val="Calibri"/>
        <family val="2"/>
      </rPr>
      <t>без точок обліку електроенергії та без водопостачання</t>
    </r>
    <r>
      <rPr>
        <b/>
        <sz val="14"/>
        <color indexed="8"/>
        <rFont val="Calibri"/>
        <family val="2"/>
      </rPr>
      <t xml:space="preserve"> 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 </t>
    </r>
  </si>
  <si>
    <t>Для потреб бюджетних установ без точок обліку еленергії та без водопостачання</t>
  </si>
  <si>
    <r>
      <t>Структура тарифу на теплову енергію</t>
    </r>
    <r>
      <rPr>
        <b/>
        <i/>
        <u val="single"/>
        <sz val="14"/>
        <color indexed="8"/>
        <rFont val="Calibri"/>
        <family val="2"/>
      </rPr>
      <t xml:space="preserve"> з точками обліку електроенергії та без водопостачання</t>
    </r>
    <r>
      <rPr>
        <b/>
        <sz val="14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 </t>
    </r>
  </si>
  <si>
    <r>
      <t>Структура  тарифу на теплову енергію</t>
    </r>
    <r>
      <rPr>
        <b/>
        <i/>
        <u val="single"/>
        <sz val="14"/>
        <color indexed="8"/>
        <rFont val="Calibri"/>
        <family val="2"/>
      </rPr>
      <t xml:space="preserve"> без електроенергії та без водопостачання </t>
    </r>
    <r>
      <rPr>
        <b/>
        <sz val="14"/>
        <color indexed="8"/>
        <rFont val="Calibri"/>
        <family val="2"/>
      </rPr>
      <t>для потреб</t>
    </r>
    <r>
      <rPr>
        <b/>
        <u val="single"/>
        <sz val="14"/>
        <color indexed="8"/>
        <rFont val="Calibri"/>
        <family val="2"/>
      </rPr>
      <t xml:space="preserve"> інших споживачів (крім релігійних)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  </t>
    </r>
  </si>
  <si>
    <t>Для потреб інших споживачів без електроенергії та без водопостачання</t>
  </si>
  <si>
    <r>
      <t>Структура планового тарифу на теплову енергію на альтернативному виді палива</t>
    </r>
    <r>
      <rPr>
        <b/>
        <sz val="14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 </t>
    </r>
  </si>
  <si>
    <t xml:space="preserve">                         (коригування паливної складової )</t>
  </si>
  <si>
    <t>Додаток 5</t>
  </si>
  <si>
    <t>до рішення районної ради</t>
  </si>
  <si>
    <t>від 18 січня 2021 року № 67-VIIІ</t>
  </si>
  <si>
    <t>(ІІІ позачергова сесія VIIІ скликання)</t>
  </si>
  <si>
    <t>Додаток 6</t>
  </si>
  <si>
    <t>Додаток 7</t>
  </si>
  <si>
    <t>Додаток 8</t>
  </si>
  <si>
    <t>Додаток 9</t>
  </si>
  <si>
    <t>Додаток 10</t>
  </si>
  <si>
    <t>Додаток 11</t>
  </si>
  <si>
    <t>Директор Красноградського ПТМ                                                   Олександр СИДОРЕНКО</t>
  </si>
  <si>
    <t>Провідний економіст                                                                           Ірина МИРОНОВА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</si>
</sst>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i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2" fontId="7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173" fontId="7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28" fillId="0" borderId="0" xfId="0" applyFont="1" applyAlignment="1">
      <alignment horizontal="right" vertical="top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50;&#1054;&#1056;&#1048;&#1043;&#1059;&#1042;&#1040;&#1053;&#1053;&#1071;%20&#1055;&#1056;&#1048;&#1056;&#1054;&#1044;&#1053;&#1054;&#1043;&#1054;%20&#1043;&#1040;&#1047;&#1059;%20&#1088;&#1086;&#1079;&#1088;&#1072;&#1093;&#1091;&#1085;&#1086;&#1082;%20&#1090;&#1077;&#1087;&#1083;&#1086;&#1074;&#1086;&#1098;%20&#1077;&#1085;&#1077;&#1088;&#1075;%20&#1074;&#1080;&#1088;%20&#1090;&#1088;&#1072;&#1085;&#1089;&#1087;%20&#1087;&#1086;&#1089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и по НКРЕ КП"/>
      <sheetName val="Паливо"/>
      <sheetName val="Електроенергія"/>
      <sheetName val="Вода та стоки"/>
      <sheetName val="Оплата праці"/>
      <sheetName val="Амортизація"/>
      <sheetName val="Загальновиробничі"/>
      <sheetName val="Адміністративні витрати"/>
      <sheetName val="Корисний відпуск"/>
      <sheetName val="Ремонт"/>
      <sheetName val="Ел. ремонт"/>
      <sheetName val="Площа"/>
    </sheetNames>
    <sheetDataSet>
      <sheetData sheetId="0">
        <row r="18">
          <cell r="O18">
            <v>27727.43209</v>
          </cell>
          <cell r="P18">
            <v>18083.001</v>
          </cell>
          <cell r="Q18">
            <v>3419.835</v>
          </cell>
        </row>
        <row r="22">
          <cell r="O22">
            <v>796.7843089087739</v>
          </cell>
          <cell r="P22">
            <v>523.4707348281265</v>
          </cell>
          <cell r="Q22">
            <v>98.0283932630994</v>
          </cell>
          <cell r="Y22">
            <v>1074.1545231834975</v>
          </cell>
          <cell r="Z22">
            <v>705.6972022201297</v>
          </cell>
          <cell r="AA22">
            <v>132.1532575963726</v>
          </cell>
        </row>
        <row r="23">
          <cell r="O23">
            <v>112.75671766338351</v>
          </cell>
          <cell r="P23">
            <v>74.0788205692651</v>
          </cell>
          <cell r="Q23">
            <v>13.87246176735134</v>
          </cell>
        </row>
        <row r="24">
          <cell r="O24">
            <v>13.048246828475925</v>
          </cell>
          <cell r="P24">
            <v>8.572427040983674</v>
          </cell>
          <cell r="Q24">
            <v>1.605326130540398</v>
          </cell>
        </row>
        <row r="25">
          <cell r="O25">
            <v>250.66218109774462</v>
          </cell>
          <cell r="P25">
            <v>164.67984455236103</v>
          </cell>
          <cell r="Q25">
            <v>30.838974349894315</v>
          </cell>
          <cell r="Y25">
            <v>1002.649286185813</v>
          </cell>
          <cell r="Z25">
            <v>658.7197472969771</v>
          </cell>
          <cell r="AA25">
            <v>123.35596651720968</v>
          </cell>
        </row>
        <row r="26">
          <cell r="O26">
            <v>4490.330607855301</v>
          </cell>
          <cell r="P26">
            <v>2950.0539062251596</v>
          </cell>
          <cell r="Q26">
            <v>552.4454859195389</v>
          </cell>
          <cell r="Y26">
            <v>2188.2420041063942</v>
          </cell>
          <cell r="Z26">
            <v>1437.629527920957</v>
          </cell>
          <cell r="AA26">
            <v>269.2194679726483</v>
          </cell>
          <cell r="AI26">
            <v>662.0516171959047</v>
          </cell>
          <cell r="AJ26">
            <v>434.95415594004743</v>
          </cell>
          <cell r="AK26">
            <v>81.45222686404792</v>
          </cell>
        </row>
        <row r="28">
          <cell r="O28">
            <v>987.8727337281664</v>
          </cell>
          <cell r="P28">
            <v>649.0118593695352</v>
          </cell>
          <cell r="Q28">
            <v>121.53800690229858</v>
          </cell>
          <cell r="Y28">
            <v>481.41324090340686</v>
          </cell>
          <cell r="Z28">
            <v>316.27849614261055</v>
          </cell>
          <cell r="AA28">
            <v>59.22828295398264</v>
          </cell>
          <cell r="AI28">
            <v>145.65135578309904</v>
          </cell>
          <cell r="AJ28">
            <v>95.68991430681042</v>
          </cell>
          <cell r="AK28">
            <v>17.91948991009054</v>
          </cell>
        </row>
        <row r="29">
          <cell r="O29">
            <v>1226.386888040402</v>
          </cell>
          <cell r="P29">
            <v>805.7107027437589</v>
          </cell>
          <cell r="Q29">
            <v>150.8824092158391</v>
          </cell>
          <cell r="Y29">
            <v>215.05899524965056</v>
          </cell>
          <cell r="Z29">
            <v>141.28929123731328</v>
          </cell>
          <cell r="AA29">
            <v>26.45871351303618</v>
          </cell>
          <cell r="AI29">
            <v>10.22803675877175</v>
          </cell>
          <cell r="AJ29">
            <v>6.719607625426194</v>
          </cell>
          <cell r="AK29">
            <v>1.2583556158020532</v>
          </cell>
        </row>
        <row r="31">
          <cell r="AI31">
            <v>33.747015714567674</v>
          </cell>
          <cell r="AJ31">
            <v>22.171088106083243</v>
          </cell>
          <cell r="AK31">
            <v>4.15189617934908</v>
          </cell>
        </row>
        <row r="32">
          <cell r="O32">
            <v>988.7010945938391</v>
          </cell>
          <cell r="P32">
            <v>649.5560752460381</v>
          </cell>
          <cell r="Q32">
            <v>121.63992016012256</v>
          </cell>
          <cell r="Y32">
            <v>483.5832352494905</v>
          </cell>
          <cell r="Z32">
            <v>317.7041373383728</v>
          </cell>
          <cell r="AA32">
            <v>59.49525741213671</v>
          </cell>
          <cell r="AI32">
            <v>145.81382684926604</v>
          </cell>
          <cell r="AJ32">
            <v>95.79665442134811</v>
          </cell>
          <cell r="AK32">
            <v>17.939478729385826</v>
          </cell>
        </row>
        <row r="35">
          <cell r="P35">
            <v>35.58327507689554</v>
          </cell>
          <cell r="Q35">
            <v>6.663545926731216</v>
          </cell>
          <cell r="Z35">
            <v>17.499971651823653</v>
          </cell>
          <cell r="AA35">
            <v>3.2771537911117727</v>
          </cell>
          <cell r="AJ35">
            <v>5.249901069101516</v>
          </cell>
          <cell r="AK35">
            <v>0.9831292035135895</v>
          </cell>
        </row>
        <row r="37">
          <cell r="O37">
            <v>1578.877450309633</v>
          </cell>
          <cell r="P37">
            <v>1037.2896778665984</v>
          </cell>
          <cell r="Q37">
            <v>194.24933182376833</v>
          </cell>
          <cell r="Y37">
            <v>769.8201472869565</v>
          </cell>
          <cell r="Z37">
            <v>505.7558409222362</v>
          </cell>
          <cell r="AA37">
            <v>94.71099179080721</v>
          </cell>
          <cell r="AI37">
            <v>232.79711097533587</v>
          </cell>
          <cell r="AJ37">
            <v>152.94286469448582</v>
          </cell>
          <cell r="AK37">
            <v>28.64103433017834</v>
          </cell>
        </row>
        <row r="40">
          <cell r="P40">
            <v>1.8037307736711967</v>
          </cell>
          <cell r="Q40">
            <v>0.33777786962675127</v>
          </cell>
          <cell r="Z40">
            <v>0.8869173417499256</v>
          </cell>
          <cell r="AA40">
            <v>0.1660896707004468</v>
          </cell>
          <cell r="AJ40">
            <v>0.26611211127827566</v>
          </cell>
          <cell r="AK40">
            <v>0.049833812973375836</v>
          </cell>
        </row>
        <row r="41">
          <cell r="P41">
            <v>6.23351934449209</v>
          </cell>
          <cell r="Q41">
            <v>1.1673276939075512</v>
          </cell>
          <cell r="Z41">
            <v>3.0656410489283736</v>
          </cell>
          <cell r="AA41">
            <v>0.574091054863883</v>
          </cell>
          <cell r="AJ41">
            <v>0.9197033873045016</v>
          </cell>
          <cell r="AK41">
            <v>0.17222938998813747</v>
          </cell>
        </row>
        <row r="46">
          <cell r="Y46">
            <v>4466.281907402452</v>
          </cell>
          <cell r="Z46">
            <v>2918.652754454774</v>
          </cell>
          <cell r="AA46">
            <v>550.4846028492976</v>
          </cell>
        </row>
        <row r="49">
          <cell r="O49">
            <v>-4466.281907402452</v>
          </cell>
          <cell r="P49">
            <v>-2918.652754454774</v>
          </cell>
          <cell r="Q49">
            <v>-550.4846028492976</v>
          </cell>
        </row>
        <row r="51">
          <cell r="O51">
            <v>532.826</v>
          </cell>
          <cell r="P51">
            <v>349.891</v>
          </cell>
          <cell r="Q51">
            <v>65.205</v>
          </cell>
          <cell r="Y51">
            <v>191.64</v>
          </cell>
          <cell r="Z51">
            <v>125.882</v>
          </cell>
          <cell r="AA51">
            <v>23.531</v>
          </cell>
          <cell r="AI51">
            <v>24.577</v>
          </cell>
          <cell r="AJ51">
            <v>16.147</v>
          </cell>
          <cell r="AK51">
            <v>3.024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47" sqref="A47:A49"/>
    </sheetView>
  </sheetViews>
  <sheetFormatPr defaultColWidth="9.140625" defaultRowHeight="15"/>
  <cols>
    <col min="1" max="1" width="5.140625" style="0" customWidth="1"/>
    <col min="2" max="2" width="48.7109375" style="0" customWidth="1"/>
    <col min="3" max="3" width="11.140625" style="0" customWidth="1"/>
    <col min="4" max="4" width="10.7109375" style="0" customWidth="1"/>
    <col min="5" max="5" width="12.57421875" style="0" customWidth="1"/>
  </cols>
  <sheetData>
    <row r="1" ht="15.75">
      <c r="E1" s="48" t="s">
        <v>70</v>
      </c>
    </row>
    <row r="2" ht="15.75">
      <c r="E2" s="48" t="s">
        <v>71</v>
      </c>
    </row>
    <row r="3" ht="15.75">
      <c r="E3" s="48" t="s">
        <v>72</v>
      </c>
    </row>
    <row r="4" ht="15.75">
      <c r="E4" s="48" t="s">
        <v>73</v>
      </c>
    </row>
    <row r="5" spans="1:5" ht="24.75" customHeight="1">
      <c r="A5" s="37" t="s">
        <v>59</v>
      </c>
      <c r="B5" s="38"/>
      <c r="C5" s="38"/>
      <c r="D5" s="38"/>
      <c r="E5" s="38"/>
    </row>
    <row r="6" spans="1:5" ht="13.5" customHeight="1">
      <c r="A6" s="39"/>
      <c r="B6" s="39"/>
      <c r="C6" s="39"/>
      <c r="D6" s="39"/>
      <c r="E6" s="39"/>
    </row>
    <row r="7" spans="2:5" ht="15">
      <c r="B7" t="s">
        <v>60</v>
      </c>
      <c r="E7" t="s">
        <v>18</v>
      </c>
    </row>
    <row r="8" spans="1:5" ht="15">
      <c r="A8" s="41" t="s">
        <v>0</v>
      </c>
      <c r="B8" s="41" t="s">
        <v>19</v>
      </c>
      <c r="C8" s="41" t="s">
        <v>11</v>
      </c>
      <c r="D8" s="41"/>
      <c r="E8" s="41" t="s">
        <v>20</v>
      </c>
    </row>
    <row r="9" spans="1:5" ht="15">
      <c r="A9" s="41"/>
      <c r="B9" s="41"/>
      <c r="C9" s="8" t="s">
        <v>21</v>
      </c>
      <c r="D9" s="8" t="s">
        <v>10</v>
      </c>
      <c r="E9" s="41"/>
    </row>
    <row r="10" spans="1:5" ht="1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5">
      <c r="A11" s="1">
        <v>1</v>
      </c>
      <c r="B11" s="3" t="s">
        <v>22</v>
      </c>
      <c r="C11" s="13">
        <f>SUM(C12:C22)</f>
        <v>34239.39641162327</v>
      </c>
      <c r="D11" s="21">
        <f>C11/C$44*1000</f>
        <v>1360.4669858081509</v>
      </c>
      <c r="E11" s="13">
        <f>D11/D42*100</f>
        <v>73.84415284074889</v>
      </c>
    </row>
    <row r="12" spans="1:6" ht="15">
      <c r="A12" s="4" t="s">
        <v>1</v>
      </c>
      <c r="B12" s="5" t="s">
        <v>58</v>
      </c>
      <c r="C12" s="15">
        <f>'[1]Структури по НКРЕ КП'!$O$18</f>
        <v>27727.43209</v>
      </c>
      <c r="D12" s="21">
        <f aca="true" t="shared" si="0" ref="D12:D40">C12/C$44*1000</f>
        <v>1101.7208220083255</v>
      </c>
      <c r="E12" s="15">
        <f>D12/D$42*100</f>
        <v>59.799790525523875</v>
      </c>
      <c r="F12" s="20"/>
    </row>
    <row r="13" spans="1:5" ht="15">
      <c r="A13" s="4" t="s">
        <v>2</v>
      </c>
      <c r="B13" s="5" t="s">
        <v>23</v>
      </c>
      <c r="C13" s="15">
        <f>'[1]Структури по НКРЕ КП'!$O$22</f>
        <v>796.7843089087739</v>
      </c>
      <c r="D13" s="21">
        <f t="shared" si="0"/>
        <v>31.659400009527168</v>
      </c>
      <c r="E13" s="15">
        <f aca="true" t="shared" si="1" ref="E13:E22">D13/D$42*100</f>
        <v>1.718425803446589</v>
      </c>
    </row>
    <row r="14" spans="1:5" ht="15">
      <c r="A14" s="4" t="s">
        <v>3</v>
      </c>
      <c r="B14" s="5" t="s">
        <v>24</v>
      </c>
      <c r="C14" s="15">
        <f>'[1]Структури по НКРЕ КП'!$O$26</f>
        <v>4490.330607855301</v>
      </c>
      <c r="D14" s="21">
        <f t="shared" si="0"/>
        <v>178.41864015094544</v>
      </c>
      <c r="E14" s="15">
        <f t="shared" si="1"/>
        <v>9.684302133299187</v>
      </c>
    </row>
    <row r="15" spans="1:8" ht="15">
      <c r="A15" s="4" t="s">
        <v>4</v>
      </c>
      <c r="B15" s="5" t="s">
        <v>25</v>
      </c>
      <c r="C15" s="15">
        <f>'[1]Структури по НКРЕ КП'!$O$28</f>
        <v>987.8727337281664</v>
      </c>
      <c r="D15" s="21">
        <f t="shared" si="0"/>
        <v>39.252100833208</v>
      </c>
      <c r="E15" s="15">
        <f t="shared" si="1"/>
        <v>2.1305464693258216</v>
      </c>
      <c r="H15" s="20"/>
    </row>
    <row r="16" spans="1:5" ht="15">
      <c r="A16" s="4" t="s">
        <v>5</v>
      </c>
      <c r="B16" s="5" t="s">
        <v>26</v>
      </c>
      <c r="C16" s="15">
        <f>'[1]Структури по НКРЕ КП'!$O$29</f>
        <v>1226.386888040402</v>
      </c>
      <c r="D16" s="21">
        <f t="shared" si="0"/>
        <v>48.7292139425849</v>
      </c>
      <c r="E16" s="15">
        <f t="shared" si="1"/>
        <v>2.644950270548662</v>
      </c>
    </row>
    <row r="17" spans="1:8" ht="15">
      <c r="A17" s="4" t="s">
        <v>6</v>
      </c>
      <c r="B17" s="5" t="s">
        <v>27</v>
      </c>
      <c r="C17" s="15">
        <f>'[1]Структури по НКРЕ КП'!$O$23</f>
        <v>112.75671766338351</v>
      </c>
      <c r="D17" s="21">
        <f t="shared" si="0"/>
        <v>4.480271496755961</v>
      </c>
      <c r="E17" s="15">
        <f t="shared" si="1"/>
        <v>0.24318256644645422</v>
      </c>
      <c r="H17" s="20"/>
    </row>
    <row r="18" spans="1:8" ht="15">
      <c r="A18" s="4" t="s">
        <v>7</v>
      </c>
      <c r="B18" s="5" t="s">
        <v>44</v>
      </c>
      <c r="C18" s="15">
        <f>'[1]Структури по НКРЕ КП'!$O$32</f>
        <v>988.7010945938391</v>
      </c>
      <c r="D18" s="21">
        <f t="shared" si="0"/>
        <v>39.28501489502541</v>
      </c>
      <c r="E18" s="15">
        <f t="shared" si="1"/>
        <v>2.132332996332216</v>
      </c>
      <c r="H18" s="20"/>
    </row>
    <row r="19" spans="1:8" ht="15">
      <c r="A19" s="4" t="s">
        <v>8</v>
      </c>
      <c r="B19" s="5" t="s">
        <v>45</v>
      </c>
      <c r="C19" s="15">
        <f>'[1]Структури по НКРЕ КП'!$O$37</f>
        <v>1578.877450309633</v>
      </c>
      <c r="D19" s="21">
        <f t="shared" si="0"/>
        <v>62.735061680410304</v>
      </c>
      <c r="E19" s="15">
        <f t="shared" si="1"/>
        <v>3.405167145934187</v>
      </c>
      <c r="H19" s="20"/>
    </row>
    <row r="20" spans="1:5" ht="15">
      <c r="A20" s="4" t="s">
        <v>9</v>
      </c>
      <c r="B20" s="5" t="s">
        <v>28</v>
      </c>
      <c r="C20" s="15">
        <f>'[1]Структури по НКРЕ КП'!$O$25+'[1]Структури по НКРЕ КП'!$O$24</f>
        <v>263.7104279262205</v>
      </c>
      <c r="D20" s="21">
        <f t="shared" si="0"/>
        <v>10.478260968559924</v>
      </c>
      <c r="E20" s="15">
        <f t="shared" si="1"/>
        <v>0.5687446388182371</v>
      </c>
    </row>
    <row r="21" spans="1:5" ht="15">
      <c r="A21" s="4" t="s">
        <v>46</v>
      </c>
      <c r="B21" s="5" t="s">
        <v>29</v>
      </c>
      <c r="C21" s="15">
        <f>'[1]Структури по НКРЕ КП'!$O$51</f>
        <v>532.826</v>
      </c>
      <c r="D21" s="21">
        <f t="shared" si="0"/>
        <v>21.171289746630414</v>
      </c>
      <c r="E21" s="15">
        <f t="shared" si="1"/>
        <v>1.1491465593759134</v>
      </c>
    </row>
    <row r="22" spans="1:6" ht="15">
      <c r="A22" s="4" t="s">
        <v>47</v>
      </c>
      <c r="B22" s="5" t="s">
        <v>48</v>
      </c>
      <c r="C22" s="15">
        <f>'[1]Структури по НКРЕ КП'!$O$49</f>
        <v>-4466.281907402452</v>
      </c>
      <c r="D22" s="21">
        <f t="shared" si="0"/>
        <v>-177.4630899238221</v>
      </c>
      <c r="E22" s="15">
        <f t="shared" si="1"/>
        <v>-9.632436268302257</v>
      </c>
      <c r="F22" s="20"/>
    </row>
    <row r="23" spans="1:5" ht="15">
      <c r="A23" s="1">
        <v>2</v>
      </c>
      <c r="B23" s="3" t="s">
        <v>30</v>
      </c>
      <c r="C23" s="13">
        <f>SUM(C24:C32)</f>
        <v>10872.843339567662</v>
      </c>
      <c r="D23" s="21">
        <f t="shared" si="0"/>
        <v>432.0211789809574</v>
      </c>
      <c r="E23" s="13">
        <f>D23/D42*100</f>
        <v>23.449476028379795</v>
      </c>
    </row>
    <row r="24" spans="1:6" ht="15">
      <c r="A24" s="4" t="s">
        <v>16</v>
      </c>
      <c r="B24" s="5" t="s">
        <v>23</v>
      </c>
      <c r="C24" s="15">
        <f>'[1]Структури по НКРЕ КП'!$Y$22</f>
        <v>1074.1545231834975</v>
      </c>
      <c r="D24" s="21">
        <f t="shared" si="0"/>
        <v>42.68041845362551</v>
      </c>
      <c r="E24" s="15">
        <f>D24/D$42*100</f>
        <v>2.3166305220736056</v>
      </c>
      <c r="F24" s="20"/>
    </row>
    <row r="25" spans="1:5" ht="15">
      <c r="A25" s="4" t="s">
        <v>17</v>
      </c>
      <c r="B25" s="5" t="s">
        <v>24</v>
      </c>
      <c r="C25" s="15">
        <f>'[1]Структури по НКРЕ КП'!$Y$26</f>
        <v>2188.2420041063942</v>
      </c>
      <c r="D25" s="21">
        <f t="shared" si="0"/>
        <v>86.94753166077422</v>
      </c>
      <c r="E25" s="15">
        <f aca="true" t="shared" si="2" ref="E25:E32">D25/D$42*100</f>
        <v>4.7193845084525075</v>
      </c>
    </row>
    <row r="26" spans="1:5" ht="15">
      <c r="A26" s="4" t="s">
        <v>35</v>
      </c>
      <c r="B26" s="5" t="s">
        <v>25</v>
      </c>
      <c r="C26" s="15">
        <f>'[1]Структури по НКРЕ КП'!$Y$28</f>
        <v>481.41324090340686</v>
      </c>
      <c r="D26" s="21">
        <f t="shared" si="0"/>
        <v>19.128456965370333</v>
      </c>
      <c r="E26" s="15">
        <f t="shared" si="2"/>
        <v>1.0382645918595519</v>
      </c>
    </row>
    <row r="27" spans="1:5" ht="15">
      <c r="A27" s="4" t="s">
        <v>36</v>
      </c>
      <c r="B27" s="5" t="s">
        <v>26</v>
      </c>
      <c r="C27" s="15">
        <f>'[1]Структури по НКРЕ КП'!$Y$29</f>
        <v>215.05899524965056</v>
      </c>
      <c r="D27" s="21">
        <f t="shared" si="0"/>
        <v>8.545146635204674</v>
      </c>
      <c r="E27" s="15">
        <f t="shared" si="2"/>
        <v>0.46381802775010383</v>
      </c>
    </row>
    <row r="28" spans="1:5" ht="15">
      <c r="A28" s="4" t="s">
        <v>37</v>
      </c>
      <c r="B28" s="5" t="s">
        <v>31</v>
      </c>
      <c r="C28" s="15">
        <f>'[1]Структури по НКРЕ КП'!$Y$25</f>
        <v>1002.649286185813</v>
      </c>
      <c r="D28" s="21">
        <f t="shared" si="0"/>
        <v>39.83923185447408</v>
      </c>
      <c r="E28" s="15">
        <f t="shared" si="2"/>
        <v>2.1624150801221083</v>
      </c>
    </row>
    <row r="29" spans="1:5" ht="15">
      <c r="A29" s="4" t="s">
        <v>38</v>
      </c>
      <c r="B29" s="5" t="s">
        <v>44</v>
      </c>
      <c r="C29" s="15">
        <f>'[1]Структури по НКРЕ КП'!$Y$32</f>
        <v>483.5832352494905</v>
      </c>
      <c r="D29" s="21">
        <f t="shared" si="0"/>
        <v>19.214679445222078</v>
      </c>
      <c r="E29" s="15">
        <f t="shared" si="2"/>
        <v>1.0429446216191116</v>
      </c>
    </row>
    <row r="30" spans="1:5" ht="15">
      <c r="A30" s="4" t="s">
        <v>49</v>
      </c>
      <c r="B30" s="5" t="s">
        <v>45</v>
      </c>
      <c r="C30" s="15">
        <f>'[1]Структури по НКРЕ КП'!$Y$37</f>
        <v>769.8201472869565</v>
      </c>
      <c r="D30" s="21">
        <f t="shared" si="0"/>
        <v>30.588006949746926</v>
      </c>
      <c r="E30" s="15">
        <f t="shared" si="2"/>
        <v>1.6602721593786056</v>
      </c>
    </row>
    <row r="31" spans="1:6" ht="15">
      <c r="A31" s="4" t="s">
        <v>50</v>
      </c>
      <c r="B31" s="5" t="s">
        <v>29</v>
      </c>
      <c r="C31" s="15">
        <f>'[1]Структури по НКРЕ КП'!$Y$51</f>
        <v>191.64</v>
      </c>
      <c r="D31" s="21">
        <f t="shared" si="0"/>
        <v>7.6146170927174195</v>
      </c>
      <c r="E31" s="15">
        <f t="shared" si="2"/>
        <v>0.41331024882194184</v>
      </c>
      <c r="F31" s="20"/>
    </row>
    <row r="32" spans="1:5" ht="15">
      <c r="A32" s="4" t="s">
        <v>52</v>
      </c>
      <c r="B32" s="5" t="s">
        <v>51</v>
      </c>
      <c r="C32" s="15">
        <f>'[1]Структури по НКРЕ КП'!$Y$46</f>
        <v>4466.281907402452</v>
      </c>
      <c r="D32" s="21">
        <f t="shared" si="0"/>
        <v>177.4630899238221</v>
      </c>
      <c r="E32" s="15">
        <f t="shared" si="2"/>
        <v>9.632436268302257</v>
      </c>
    </row>
    <row r="33" spans="1:5" ht="15">
      <c r="A33" s="1">
        <v>3</v>
      </c>
      <c r="B33" s="3" t="s">
        <v>32</v>
      </c>
      <c r="C33" s="13">
        <f>SUM(C34:C40)</f>
        <v>1254.865963276945</v>
      </c>
      <c r="D33" s="21">
        <f t="shared" si="0"/>
        <v>49.8608005272278</v>
      </c>
      <c r="E33" s="13">
        <f>D33/D42*100</f>
        <v>2.7063711308713208</v>
      </c>
    </row>
    <row r="34" spans="1:6" ht="15">
      <c r="A34" s="4" t="s">
        <v>13</v>
      </c>
      <c r="B34" s="5" t="s">
        <v>24</v>
      </c>
      <c r="C34" s="15">
        <f>'[1]Структури по НКРЕ КП'!$AI$26</f>
        <v>662.0516171959047</v>
      </c>
      <c r="D34" s="21">
        <f t="shared" si="0"/>
        <v>26.305935924447642</v>
      </c>
      <c r="E34" s="15">
        <f>D34/D$42*100</f>
        <v>1.4278476238583198</v>
      </c>
      <c r="F34" s="20"/>
    </row>
    <row r="35" spans="1:5" ht="15">
      <c r="A35" s="4" t="s">
        <v>14</v>
      </c>
      <c r="B35" s="5" t="s">
        <v>25</v>
      </c>
      <c r="C35" s="15">
        <f>'[1]Структури по НКРЕ КП'!$AI$28</f>
        <v>145.65135578309904</v>
      </c>
      <c r="D35" s="21">
        <f t="shared" si="0"/>
        <v>5.787305903378482</v>
      </c>
      <c r="E35" s="15">
        <f aca="true" t="shared" si="3" ref="E35:E41">D35/D$42*100</f>
        <v>0.31412647724883036</v>
      </c>
    </row>
    <row r="36" spans="1:6" ht="15">
      <c r="A36" s="4" t="s">
        <v>15</v>
      </c>
      <c r="B36" s="5" t="s">
        <v>26</v>
      </c>
      <c r="C36" s="15">
        <f>'[1]Структури по НКРЕ КП'!$AI$29</f>
        <v>10.22803675877175</v>
      </c>
      <c r="D36" s="21">
        <f t="shared" si="0"/>
        <v>0.40640045673286085</v>
      </c>
      <c r="E36" s="15">
        <f t="shared" si="3"/>
        <v>0.022058820797995825</v>
      </c>
      <c r="F36" s="20"/>
    </row>
    <row r="37" spans="1:5" ht="15">
      <c r="A37" s="4" t="s">
        <v>39</v>
      </c>
      <c r="B37" s="5" t="s">
        <v>28</v>
      </c>
      <c r="C37" s="15">
        <f>'[1]Структури по НКРЕ КП'!$AI$31</f>
        <v>33.747015714567674</v>
      </c>
      <c r="D37" s="21">
        <f t="shared" si="0"/>
        <v>1.3409027483215947</v>
      </c>
      <c r="E37" s="15">
        <f t="shared" si="3"/>
        <v>0.07278223472127922</v>
      </c>
    </row>
    <row r="38" spans="1:5" ht="15">
      <c r="A38" s="4" t="s">
        <v>43</v>
      </c>
      <c r="B38" s="5" t="s">
        <v>44</v>
      </c>
      <c r="C38" s="15">
        <f>'[1]Структури по НКРЕ КП'!$AI$32</f>
        <v>145.81382684926604</v>
      </c>
      <c r="D38" s="21">
        <f t="shared" si="0"/>
        <v>5.793761523069085</v>
      </c>
      <c r="E38" s="15">
        <f t="shared" si="3"/>
        <v>0.31447687881835573</v>
      </c>
    </row>
    <row r="39" spans="1:5" ht="15">
      <c r="A39" s="4" t="s">
        <v>53</v>
      </c>
      <c r="B39" s="5" t="s">
        <v>45</v>
      </c>
      <c r="C39" s="15">
        <f>'[1]Структури по НКРЕ КП'!$AI$37</f>
        <v>232.79711097533587</v>
      </c>
      <c r="D39" s="21">
        <f t="shared" si="0"/>
        <v>9.249952308328254</v>
      </c>
      <c r="E39" s="15">
        <f t="shared" si="3"/>
        <v>0.5020738460772557</v>
      </c>
    </row>
    <row r="40" spans="1:5" ht="15">
      <c r="A40" s="4" t="s">
        <v>54</v>
      </c>
      <c r="B40" s="5" t="s">
        <v>29</v>
      </c>
      <c r="C40" s="15">
        <f>'[1]Структури по НКРЕ КП'!$AI$51</f>
        <v>24.577</v>
      </c>
      <c r="D40" s="21">
        <f t="shared" si="0"/>
        <v>0.9765416629498854</v>
      </c>
      <c r="E40" s="15">
        <f t="shared" si="3"/>
        <v>0.05300524934928442</v>
      </c>
    </row>
    <row r="41" spans="1:5" ht="15">
      <c r="A41" s="12" t="s">
        <v>41</v>
      </c>
      <c r="B41" s="6" t="s">
        <v>42</v>
      </c>
      <c r="C41" s="16">
        <f>D41*C$44/1000</f>
        <v>0</v>
      </c>
      <c r="D41" s="17">
        <v>0</v>
      </c>
      <c r="E41" s="16">
        <f t="shared" si="3"/>
        <v>0</v>
      </c>
    </row>
    <row r="42" spans="1:5" ht="15">
      <c r="A42" s="1">
        <v>5</v>
      </c>
      <c r="B42" s="6" t="s">
        <v>12</v>
      </c>
      <c r="C42" s="13">
        <f>C11+C23+C33</f>
        <v>46367.10571446788</v>
      </c>
      <c r="D42" s="13">
        <f>D33+D23+D11</f>
        <v>1842.348965316336</v>
      </c>
      <c r="E42" s="13">
        <f>SUM(E11,E23,E33)</f>
        <v>100</v>
      </c>
    </row>
    <row r="43" spans="1:5" ht="15">
      <c r="A43" s="1">
        <v>6</v>
      </c>
      <c r="B43" s="6" t="s">
        <v>33</v>
      </c>
      <c r="C43" s="14"/>
      <c r="D43" s="13">
        <f>D42</f>
        <v>1842.348965316336</v>
      </c>
      <c r="E43" s="14"/>
    </row>
    <row r="44" spans="1:5" ht="15">
      <c r="A44" s="1">
        <v>7</v>
      </c>
      <c r="B44" s="6" t="s">
        <v>34</v>
      </c>
      <c r="C44" s="14">
        <v>25167.385</v>
      </c>
      <c r="D44" s="14"/>
      <c r="E44" s="14"/>
    </row>
    <row r="45" spans="1:5" ht="15">
      <c r="A45" s="10">
        <v>8</v>
      </c>
      <c r="B45" s="11" t="s">
        <v>40</v>
      </c>
      <c r="C45" s="18"/>
      <c r="D45" s="29">
        <f>(C21+C31+C40)/C42*100</f>
        <v>1.6154620575471395</v>
      </c>
      <c r="E45" s="18"/>
    </row>
    <row r="47" spans="1:5" ht="15.75">
      <c r="A47" s="49" t="s">
        <v>80</v>
      </c>
      <c r="B47" s="7"/>
      <c r="C47" s="25"/>
      <c r="D47" s="25"/>
      <c r="E47" s="25"/>
    </row>
    <row r="48" spans="1:5" ht="15.75">
      <c r="A48" s="49"/>
      <c r="B48" s="7"/>
      <c r="C48" s="25"/>
      <c r="D48" s="40"/>
      <c r="E48" s="40"/>
    </row>
    <row r="49" spans="1:5" ht="15.75">
      <c r="A49" s="49" t="s">
        <v>81</v>
      </c>
      <c r="B49" s="25"/>
      <c r="C49" s="25"/>
      <c r="D49" s="25"/>
      <c r="E49" s="25"/>
    </row>
    <row r="50" spans="2:5" ht="15">
      <c r="B50" s="25"/>
      <c r="C50" s="25"/>
      <c r="D50" s="25"/>
      <c r="E50" s="25"/>
    </row>
  </sheetData>
  <sheetProtection/>
  <mergeCells count="6">
    <mergeCell ref="A5:E6"/>
    <mergeCell ref="D48:E48"/>
    <mergeCell ref="C8:D8"/>
    <mergeCell ref="A8:A9"/>
    <mergeCell ref="B8:B9"/>
    <mergeCell ref="E8:E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00390625" style="0" customWidth="1"/>
    <col min="2" max="2" width="48.7109375" style="0" customWidth="1"/>
    <col min="3" max="3" width="11.57421875" style="0" customWidth="1"/>
    <col min="4" max="4" width="11.7109375" style="0" customWidth="1"/>
    <col min="5" max="5" width="12.421875" style="0" customWidth="1"/>
    <col min="7" max="7" width="10.57421875" style="0" bestFit="1" customWidth="1"/>
  </cols>
  <sheetData>
    <row r="1" ht="15.75">
      <c r="E1" s="48" t="s">
        <v>74</v>
      </c>
    </row>
    <row r="2" ht="15.75">
      <c r="E2" s="48" t="s">
        <v>71</v>
      </c>
    </row>
    <row r="3" ht="15.75">
      <c r="E3" s="48" t="s">
        <v>72</v>
      </c>
    </row>
    <row r="4" ht="15.75">
      <c r="E4" s="48" t="s">
        <v>73</v>
      </c>
    </row>
    <row r="5" spans="1:5" ht="39" customHeight="1">
      <c r="A5" s="37" t="s">
        <v>61</v>
      </c>
      <c r="B5" s="38"/>
      <c r="C5" s="38"/>
      <c r="D5" s="38"/>
      <c r="E5" s="38"/>
    </row>
    <row r="6" ht="15">
      <c r="B6" t="s">
        <v>60</v>
      </c>
    </row>
    <row r="7" ht="15">
      <c r="E7" t="s">
        <v>18</v>
      </c>
    </row>
    <row r="8" spans="1:15" ht="28.5" customHeight="1">
      <c r="A8" s="41" t="s">
        <v>0</v>
      </c>
      <c r="B8" s="41" t="s">
        <v>19</v>
      </c>
      <c r="C8" s="41" t="s">
        <v>55</v>
      </c>
      <c r="D8" s="41"/>
      <c r="E8" s="41" t="s">
        <v>20</v>
      </c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5">
      <c r="A9" s="41"/>
      <c r="B9" s="41"/>
      <c r="C9" s="8" t="s">
        <v>21</v>
      </c>
      <c r="D9" s="8" t="s">
        <v>10</v>
      </c>
      <c r="E9" s="4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5">
      <c r="A11" s="1">
        <v>1</v>
      </c>
      <c r="B11" s="3" t="s">
        <v>22</v>
      </c>
      <c r="C11" s="13">
        <f>SUM(C12:C22)</f>
        <v>22376.66329398705</v>
      </c>
      <c r="D11" s="21">
        <f>C11/C$44*1000</f>
        <v>1353.3358924743757</v>
      </c>
      <c r="E11" s="13">
        <f>D11/D42*100</f>
        <v>73.78050504371511</v>
      </c>
      <c r="F11" s="26">
        <f>C11*90%</f>
        <v>20138.996964588347</v>
      </c>
      <c r="G11" s="30">
        <f>D11*90%</f>
        <v>1218.0023032269382</v>
      </c>
      <c r="H11" s="26"/>
      <c r="I11" s="26">
        <f>F11/C44*1000</f>
        <v>1218.0023032269382</v>
      </c>
      <c r="J11" s="26"/>
      <c r="K11" s="31"/>
      <c r="L11" s="31"/>
      <c r="M11" s="31"/>
      <c r="N11" s="31"/>
      <c r="O11" s="31"/>
    </row>
    <row r="12" spans="1:15" ht="15">
      <c r="A12" s="4" t="s">
        <v>1</v>
      </c>
      <c r="B12" s="5" t="s">
        <v>58</v>
      </c>
      <c r="C12" s="15">
        <f>'[1]Структури по НКРЕ КП'!$P$18</f>
        <v>18083.001</v>
      </c>
      <c r="D12" s="21">
        <f aca="true" t="shared" si="0" ref="D12:D40">C12/C$44*1000</f>
        <v>1093.656099456353</v>
      </c>
      <c r="E12" s="15">
        <f>D12/D$42*100</f>
        <v>59.62340894875591</v>
      </c>
      <c r="F12" s="26">
        <f aca="true" t="shared" si="1" ref="F12:F43">C12*90%</f>
        <v>16274.7009</v>
      </c>
      <c r="G12" s="30">
        <f aca="true" t="shared" si="2" ref="G12:G43">D12*90%</f>
        <v>984.2904895107179</v>
      </c>
      <c r="H12" s="26"/>
      <c r="I12" s="26"/>
      <c r="J12" s="26"/>
      <c r="K12" s="31"/>
      <c r="L12" s="31"/>
      <c r="M12" s="31"/>
      <c r="N12" s="31"/>
      <c r="O12" s="31"/>
    </row>
    <row r="13" spans="1:15" ht="15">
      <c r="A13" s="4" t="s">
        <v>2</v>
      </c>
      <c r="B13" s="5" t="s">
        <v>23</v>
      </c>
      <c r="C13" s="15">
        <f>'[1]Структури по НКРЕ КП'!$P$22</f>
        <v>523.4707348281265</v>
      </c>
      <c r="D13" s="21">
        <f t="shared" si="0"/>
        <v>31.659400009527168</v>
      </c>
      <c r="E13" s="15">
        <f aca="true" t="shared" si="3" ref="E13:E22">D13/D$42*100</f>
        <v>1.7259917032224434</v>
      </c>
      <c r="F13" s="26">
        <f t="shared" si="1"/>
        <v>471.1236613453139</v>
      </c>
      <c r="G13" s="30">
        <f t="shared" si="2"/>
        <v>28.493460008574452</v>
      </c>
      <c r="H13" s="26"/>
      <c r="I13" s="26"/>
      <c r="J13" s="26"/>
      <c r="K13" s="31"/>
      <c r="L13" s="31"/>
      <c r="M13" s="31"/>
      <c r="N13" s="31"/>
      <c r="O13" s="31"/>
    </row>
    <row r="14" spans="1:15" ht="15.75" customHeight="1">
      <c r="A14" s="4" t="s">
        <v>3</v>
      </c>
      <c r="B14" s="5" t="s">
        <v>24</v>
      </c>
      <c r="C14" s="15">
        <f>'[1]Структури по НКРЕ КП'!$P$26</f>
        <v>2950.0539062251596</v>
      </c>
      <c r="D14" s="21">
        <f t="shared" si="0"/>
        <v>178.41864015094544</v>
      </c>
      <c r="E14" s="15">
        <f t="shared" si="3"/>
        <v>9.726940261283927</v>
      </c>
      <c r="F14" s="26">
        <f t="shared" si="1"/>
        <v>2655.048515602644</v>
      </c>
      <c r="G14" s="30">
        <f t="shared" si="2"/>
        <v>160.5767761358509</v>
      </c>
      <c r="H14" s="26"/>
      <c r="I14" s="26"/>
      <c r="J14" s="26"/>
      <c r="K14" s="31"/>
      <c r="L14" s="31"/>
      <c r="M14" s="31"/>
      <c r="N14" s="31"/>
      <c r="O14" s="31"/>
    </row>
    <row r="15" spans="1:15" ht="15.75" customHeight="1">
      <c r="A15" s="4" t="s">
        <v>4</v>
      </c>
      <c r="B15" s="5" t="s">
        <v>25</v>
      </c>
      <c r="C15" s="15">
        <f>'[1]Структури по НКРЕ КП'!$P$28</f>
        <v>649.0118593695352</v>
      </c>
      <c r="D15" s="21">
        <f t="shared" si="0"/>
        <v>39.252100833208</v>
      </c>
      <c r="E15" s="15">
        <f t="shared" si="3"/>
        <v>2.139926857482464</v>
      </c>
      <c r="F15" s="26">
        <f t="shared" si="1"/>
        <v>584.1106734325816</v>
      </c>
      <c r="G15" s="30">
        <f t="shared" si="2"/>
        <v>35.3268907498872</v>
      </c>
      <c r="H15" s="30">
        <f>C14+C23+C29</f>
        <v>10395.3670410969</v>
      </c>
      <c r="I15" s="26"/>
      <c r="J15" s="26"/>
      <c r="K15" s="31"/>
      <c r="L15" s="31"/>
      <c r="M15" s="31"/>
      <c r="N15" s="31"/>
      <c r="O15" s="31"/>
    </row>
    <row r="16" spans="1:15" ht="15.75" customHeight="1">
      <c r="A16" s="4" t="s">
        <v>5</v>
      </c>
      <c r="B16" s="5" t="s">
        <v>26</v>
      </c>
      <c r="C16" s="15">
        <f>'[1]Структури по НКРЕ КП'!$P$29</f>
        <v>805.7107027437589</v>
      </c>
      <c r="D16" s="21">
        <f t="shared" si="0"/>
        <v>48.7292139425849</v>
      </c>
      <c r="E16" s="15">
        <f t="shared" si="3"/>
        <v>2.6565954801462794</v>
      </c>
      <c r="F16" s="26">
        <f t="shared" si="1"/>
        <v>725.1396324693831</v>
      </c>
      <c r="G16" s="30">
        <f t="shared" si="2"/>
        <v>43.85629254832641</v>
      </c>
      <c r="H16" s="30">
        <f>C15+C24+C30</f>
        <v>1860.464902511901</v>
      </c>
      <c r="I16" s="26"/>
      <c r="J16" s="26"/>
      <c r="K16" s="31"/>
      <c r="L16" s="31"/>
      <c r="M16" s="31"/>
      <c r="N16" s="31"/>
      <c r="O16" s="31"/>
    </row>
    <row r="17" spans="1:15" ht="15" customHeight="1">
      <c r="A17" s="4" t="s">
        <v>6</v>
      </c>
      <c r="B17" s="5" t="s">
        <v>27</v>
      </c>
      <c r="C17" s="15">
        <f>'[1]Структури по НКРЕ КП'!$P$23</f>
        <v>74.0788205692651</v>
      </c>
      <c r="D17" s="21">
        <f t="shared" si="0"/>
        <v>4.480271496755961</v>
      </c>
      <c r="E17" s="15">
        <f t="shared" si="3"/>
        <v>0.2442532527229747</v>
      </c>
      <c r="F17" s="26">
        <f t="shared" si="1"/>
        <v>66.6709385123386</v>
      </c>
      <c r="G17" s="30">
        <f t="shared" si="2"/>
        <v>4.032244347080365</v>
      </c>
      <c r="H17" s="30">
        <f>C20+C27+C33</f>
        <v>1138.9628479248593</v>
      </c>
      <c r="I17" s="26"/>
      <c r="J17" s="26"/>
      <c r="K17" s="31"/>
      <c r="L17" s="31"/>
      <c r="M17" s="31"/>
      <c r="N17" s="31"/>
      <c r="O17" s="31"/>
    </row>
    <row r="18" spans="1:15" ht="14.25" customHeight="1">
      <c r="A18" s="4" t="s">
        <v>7</v>
      </c>
      <c r="B18" s="5" t="s">
        <v>44</v>
      </c>
      <c r="C18" s="15">
        <f>'[1]Структури по НКРЕ КП'!$P$32</f>
        <v>649.5560752460381</v>
      </c>
      <c r="D18" s="21">
        <f t="shared" si="0"/>
        <v>39.28501489502541</v>
      </c>
      <c r="E18" s="15">
        <f t="shared" si="3"/>
        <v>2.1417212502251917</v>
      </c>
      <c r="F18" s="26">
        <f t="shared" si="1"/>
        <v>584.6004677214343</v>
      </c>
      <c r="G18" s="30">
        <f t="shared" si="2"/>
        <v>35.356513405522875</v>
      </c>
      <c r="H18" s="26"/>
      <c r="I18" s="26"/>
      <c r="J18" s="26"/>
      <c r="K18" s="31"/>
      <c r="L18" s="31"/>
      <c r="M18" s="31"/>
      <c r="N18" s="31"/>
      <c r="O18" s="31"/>
    </row>
    <row r="19" spans="1:15" ht="14.25" customHeight="1">
      <c r="A19" s="4" t="s">
        <v>8</v>
      </c>
      <c r="B19" s="5" t="s">
        <v>45</v>
      </c>
      <c r="C19" s="15">
        <f>'[1]Структури по НКРЕ КП'!$P$37</f>
        <v>1037.2896778665984</v>
      </c>
      <c r="D19" s="21">
        <f t="shared" si="0"/>
        <v>62.73506168041029</v>
      </c>
      <c r="E19" s="15">
        <f t="shared" si="3"/>
        <v>3.420159444871096</v>
      </c>
      <c r="F19" s="26">
        <f t="shared" si="1"/>
        <v>933.5607100799385</v>
      </c>
      <c r="G19" s="30">
        <f t="shared" si="2"/>
        <v>56.46155551236926</v>
      </c>
      <c r="H19" s="26"/>
      <c r="I19" s="26"/>
      <c r="J19" s="26"/>
      <c r="K19" s="31"/>
      <c r="L19" s="31"/>
      <c r="M19" s="31"/>
      <c r="N19" s="31"/>
      <c r="O19" s="31"/>
    </row>
    <row r="20" spans="1:15" ht="15">
      <c r="A20" s="4" t="s">
        <v>9</v>
      </c>
      <c r="B20" s="5" t="s">
        <v>28</v>
      </c>
      <c r="C20" s="15">
        <f>'[1]Структури по НКРЕ КП'!$P$24+'[1]Структури по НКРЕ КП'!$P$25</f>
        <v>173.25227159334472</v>
      </c>
      <c r="D20" s="21">
        <f t="shared" si="0"/>
        <v>10.478260968559926</v>
      </c>
      <c r="E20" s="15">
        <f t="shared" si="3"/>
        <v>0.5712487125621968</v>
      </c>
      <c r="F20" s="26">
        <f t="shared" si="1"/>
        <v>155.92704443401024</v>
      </c>
      <c r="G20" s="30">
        <f t="shared" si="2"/>
        <v>9.430434871703934</v>
      </c>
      <c r="H20" s="26"/>
      <c r="I20" s="26"/>
      <c r="J20" s="26"/>
      <c r="K20" s="31"/>
      <c r="L20" s="31"/>
      <c r="M20" s="31"/>
      <c r="N20" s="31"/>
      <c r="O20" s="31"/>
    </row>
    <row r="21" spans="1:15" ht="15">
      <c r="A21" s="4" t="s">
        <v>46</v>
      </c>
      <c r="B21" s="5" t="s">
        <v>29</v>
      </c>
      <c r="C21" s="15">
        <f>'[1]Структури по НКРЕ КП'!$P$51</f>
        <v>349.891</v>
      </c>
      <c r="D21" s="21">
        <f t="shared" si="0"/>
        <v>21.161334133359993</v>
      </c>
      <c r="E21" s="15">
        <f t="shared" si="3"/>
        <v>1.1536632763825625</v>
      </c>
      <c r="F21" s="26">
        <f t="shared" si="1"/>
        <v>314.9019</v>
      </c>
      <c r="G21" s="30">
        <f t="shared" si="2"/>
        <v>19.045200720023995</v>
      </c>
      <c r="H21" s="26"/>
      <c r="I21" s="26"/>
      <c r="J21" s="26"/>
      <c r="K21" s="31"/>
      <c r="L21" s="31"/>
      <c r="M21" s="31"/>
      <c r="N21" s="31"/>
      <c r="O21" s="31"/>
    </row>
    <row r="22" spans="1:15" ht="15">
      <c r="A22" s="4" t="s">
        <v>47</v>
      </c>
      <c r="B22" s="5" t="s">
        <v>48</v>
      </c>
      <c r="C22" s="15">
        <f>'[1]Структури по НКРЕ КП'!$P$49</f>
        <v>-2918.652754454774</v>
      </c>
      <c r="D22" s="21">
        <f t="shared" si="0"/>
        <v>-176.5195050923544</v>
      </c>
      <c r="E22" s="15">
        <f t="shared" si="3"/>
        <v>-9.62340414393993</v>
      </c>
      <c r="F22" s="26">
        <f t="shared" si="1"/>
        <v>-2626.7874790092965</v>
      </c>
      <c r="G22" s="30">
        <f t="shared" si="2"/>
        <v>-158.86755458311896</v>
      </c>
      <c r="H22" s="26"/>
      <c r="I22" s="26"/>
      <c r="J22" s="26"/>
      <c r="K22" s="31"/>
      <c r="L22" s="31"/>
      <c r="M22" s="31"/>
      <c r="N22" s="31"/>
      <c r="O22" s="31"/>
    </row>
    <row r="23" spans="1:15" ht="14.25" customHeight="1">
      <c r="A23" s="1">
        <v>2</v>
      </c>
      <c r="B23" s="3" t="s">
        <v>30</v>
      </c>
      <c r="C23" s="13">
        <f>SUM(C24:C32)</f>
        <v>7127.608997533369</v>
      </c>
      <c r="D23" s="21">
        <f t="shared" si="0"/>
        <v>431.076293956537</v>
      </c>
      <c r="E23" s="13">
        <f>D23/D42*100</f>
        <v>23.501206801170017</v>
      </c>
      <c r="F23" s="26">
        <f t="shared" si="1"/>
        <v>6414.848097780032</v>
      </c>
      <c r="G23" s="30">
        <f t="shared" si="2"/>
        <v>387.96866456088327</v>
      </c>
      <c r="H23" s="26"/>
      <c r="I23" s="26"/>
      <c r="J23" s="26"/>
      <c r="K23" s="31"/>
      <c r="L23" s="31"/>
      <c r="M23" s="31"/>
      <c r="N23" s="31"/>
      <c r="O23" s="31"/>
    </row>
    <row r="24" spans="1:15" ht="15.75" customHeight="1">
      <c r="A24" s="4" t="s">
        <v>16</v>
      </c>
      <c r="B24" s="5" t="s">
        <v>23</v>
      </c>
      <c r="C24" s="15">
        <f>'[1]Структури по НКРЕ КП'!$Z$22</f>
        <v>705.6972022201297</v>
      </c>
      <c r="D24" s="21">
        <f t="shared" si="0"/>
        <v>42.68041845362551</v>
      </c>
      <c r="E24" s="15">
        <f>D24/D$42*100</f>
        <v>2.3268302026839294</v>
      </c>
      <c r="F24" s="26">
        <f t="shared" si="1"/>
        <v>635.1274819981168</v>
      </c>
      <c r="G24" s="30">
        <f t="shared" si="2"/>
        <v>38.41237660826296</v>
      </c>
      <c r="H24" s="26"/>
      <c r="I24" s="26"/>
      <c r="J24" s="26"/>
      <c r="K24" s="31"/>
      <c r="L24" s="31"/>
      <c r="M24" s="31"/>
      <c r="N24" s="31"/>
      <c r="O24" s="31"/>
    </row>
    <row r="25" spans="1:15" ht="15">
      <c r="A25" s="4" t="s">
        <v>17</v>
      </c>
      <c r="B25" s="5" t="s">
        <v>24</v>
      </c>
      <c r="C25" s="15">
        <f>'[1]Структури по НКРЕ КП'!$Z$26</f>
        <v>1437.629527920957</v>
      </c>
      <c r="D25" s="21">
        <f t="shared" si="0"/>
        <v>86.94753166077423</v>
      </c>
      <c r="E25" s="15">
        <f aca="true" t="shared" si="4" ref="E25:E32">D25/D$42*100</f>
        <v>4.740163054795945</v>
      </c>
      <c r="F25" s="26">
        <f t="shared" si="1"/>
        <v>1293.8665751288613</v>
      </c>
      <c r="G25" s="30">
        <f t="shared" si="2"/>
        <v>78.25277849469681</v>
      </c>
      <c r="H25" s="26"/>
      <c r="I25" s="26"/>
      <c r="J25" s="26"/>
      <c r="K25" s="31"/>
      <c r="L25" s="31"/>
      <c r="M25" s="31"/>
      <c r="N25" s="31"/>
      <c r="O25" s="31"/>
    </row>
    <row r="26" spans="1:15" ht="15" customHeight="1">
      <c r="A26" s="4" t="s">
        <v>35</v>
      </c>
      <c r="B26" s="5" t="s">
        <v>25</v>
      </c>
      <c r="C26" s="15">
        <f>'[1]Структури по НКРЕ КП'!$Z$28</f>
        <v>316.27849614261055</v>
      </c>
      <c r="D26" s="21">
        <f t="shared" si="0"/>
        <v>19.128456965370333</v>
      </c>
      <c r="E26" s="15">
        <f t="shared" si="4"/>
        <v>1.0428358720551079</v>
      </c>
      <c r="F26" s="26">
        <f t="shared" si="1"/>
        <v>284.6506465283495</v>
      </c>
      <c r="G26" s="30">
        <f t="shared" si="2"/>
        <v>17.2156112688333</v>
      </c>
      <c r="H26" s="26"/>
      <c r="I26" s="26"/>
      <c r="J26" s="26"/>
      <c r="K26" s="31"/>
      <c r="L26" s="31"/>
      <c r="M26" s="31"/>
      <c r="N26" s="31"/>
      <c r="O26" s="31"/>
    </row>
    <row r="27" spans="1:15" ht="14.25" customHeight="1">
      <c r="A27" s="4" t="s">
        <v>36</v>
      </c>
      <c r="B27" s="5" t="s">
        <v>26</v>
      </c>
      <c r="C27" s="15">
        <f>'[1]Структури по НКРЕ КП'!$Z$29</f>
        <v>141.28929123731328</v>
      </c>
      <c r="D27" s="21">
        <f t="shared" si="0"/>
        <v>8.545146635204674</v>
      </c>
      <c r="E27" s="15">
        <f t="shared" si="4"/>
        <v>0.4658601297164229</v>
      </c>
      <c r="F27" s="26">
        <f t="shared" si="1"/>
        <v>127.16036211358195</v>
      </c>
      <c r="G27" s="30">
        <f t="shared" si="2"/>
        <v>7.690631971684207</v>
      </c>
      <c r="H27" s="26"/>
      <c r="I27" s="26"/>
      <c r="J27" s="26"/>
      <c r="K27" s="31"/>
      <c r="L27" s="31"/>
      <c r="M27" s="31"/>
      <c r="N27" s="31"/>
      <c r="O27" s="31"/>
    </row>
    <row r="28" spans="1:15" ht="15.75" customHeight="1">
      <c r="A28" s="4" t="s">
        <v>37</v>
      </c>
      <c r="B28" s="5" t="s">
        <v>31</v>
      </c>
      <c r="C28" s="15">
        <f>'[1]Структури по НКРЕ КП'!$Z$25</f>
        <v>658.7197472969771</v>
      </c>
      <c r="D28" s="21">
        <f t="shared" si="0"/>
        <v>39.83923185447408</v>
      </c>
      <c r="E28" s="15">
        <f t="shared" si="4"/>
        <v>2.1719357796700236</v>
      </c>
      <c r="F28" s="26">
        <f t="shared" si="1"/>
        <v>592.8477725672793</v>
      </c>
      <c r="G28" s="30">
        <f t="shared" si="2"/>
        <v>35.85530866902667</v>
      </c>
      <c r="H28" s="26"/>
      <c r="I28" s="26"/>
      <c r="J28" s="26"/>
      <c r="K28" s="31"/>
      <c r="L28" s="31"/>
      <c r="M28" s="31"/>
      <c r="N28" s="31"/>
      <c r="O28" s="31"/>
    </row>
    <row r="29" spans="1:15" ht="15">
      <c r="A29" s="4" t="s">
        <v>38</v>
      </c>
      <c r="B29" s="5" t="s">
        <v>44</v>
      </c>
      <c r="C29" s="15">
        <f>'[1]Структури по НКРЕ КП'!$Z$32</f>
        <v>317.7041373383728</v>
      </c>
      <c r="D29" s="21">
        <f t="shared" si="0"/>
        <v>19.214679445222078</v>
      </c>
      <c r="E29" s="15">
        <f t="shared" si="4"/>
        <v>1.047536507089587</v>
      </c>
      <c r="F29" s="26">
        <f t="shared" si="1"/>
        <v>285.93372360453554</v>
      </c>
      <c r="G29" s="30">
        <f t="shared" si="2"/>
        <v>17.293211500699872</v>
      </c>
      <c r="H29" s="26"/>
      <c r="I29" s="26"/>
      <c r="J29" s="26"/>
      <c r="K29" s="31"/>
      <c r="L29" s="31"/>
      <c r="M29" s="31"/>
      <c r="N29" s="31"/>
      <c r="O29" s="31"/>
    </row>
    <row r="30" spans="1:15" ht="14.25" customHeight="1">
      <c r="A30" s="4" t="s">
        <v>49</v>
      </c>
      <c r="B30" s="5" t="s">
        <v>45</v>
      </c>
      <c r="C30" s="15">
        <f>'[1]Структури по НКРЕ КП'!$Z$37</f>
        <v>505.7558409222362</v>
      </c>
      <c r="D30" s="21">
        <f t="shared" si="0"/>
        <v>30.58800694974693</v>
      </c>
      <c r="E30" s="15">
        <f t="shared" si="4"/>
        <v>1.667582019794636</v>
      </c>
      <c r="F30" s="26">
        <f t="shared" si="1"/>
        <v>455.1802568300126</v>
      </c>
      <c r="G30" s="30">
        <f t="shared" si="2"/>
        <v>27.529206254772237</v>
      </c>
      <c r="H30" s="26"/>
      <c r="I30" s="26"/>
      <c r="J30" s="26"/>
      <c r="K30" s="31"/>
      <c r="L30" s="31"/>
      <c r="M30" s="31"/>
      <c r="N30" s="31"/>
      <c r="O30" s="31"/>
    </row>
    <row r="31" spans="1:15" ht="14.25" customHeight="1">
      <c r="A31" s="4" t="s">
        <v>50</v>
      </c>
      <c r="B31" s="5" t="s">
        <v>29</v>
      </c>
      <c r="C31" s="15">
        <f>'[1]Структури по НКРЕ КП'!$Z$51</f>
        <v>125.882</v>
      </c>
      <c r="D31" s="21">
        <f t="shared" si="0"/>
        <v>7.613316899764849</v>
      </c>
      <c r="E31" s="15">
        <f t="shared" si="4"/>
        <v>0.41505909142444286</v>
      </c>
      <c r="F31" s="26">
        <f t="shared" si="1"/>
        <v>113.2938</v>
      </c>
      <c r="G31" s="30">
        <f t="shared" si="2"/>
        <v>6.851985209788364</v>
      </c>
      <c r="H31" s="26"/>
      <c r="I31" s="26"/>
      <c r="J31" s="26"/>
      <c r="K31" s="31"/>
      <c r="L31" s="31"/>
      <c r="M31" s="31"/>
      <c r="N31" s="31"/>
      <c r="O31" s="31"/>
    </row>
    <row r="32" spans="1:15" ht="15.75" customHeight="1">
      <c r="A32" s="4" t="s">
        <v>52</v>
      </c>
      <c r="B32" s="5" t="s">
        <v>51</v>
      </c>
      <c r="C32" s="15">
        <f>'[1]Структури по НКРЕ КП'!$Z$46</f>
        <v>2918.652754454774</v>
      </c>
      <c r="D32" s="21">
        <f t="shared" si="0"/>
        <v>176.5195050923544</v>
      </c>
      <c r="E32" s="15">
        <f t="shared" si="4"/>
        <v>9.62340414393993</v>
      </c>
      <c r="F32" s="26">
        <f t="shared" si="1"/>
        <v>2626.7874790092965</v>
      </c>
      <c r="G32" s="30">
        <f t="shared" si="2"/>
        <v>158.86755458311896</v>
      </c>
      <c r="H32" s="26"/>
      <c r="I32" s="26"/>
      <c r="J32" s="26"/>
      <c r="K32" s="31"/>
      <c r="L32" s="31"/>
      <c r="M32" s="31"/>
      <c r="N32" s="31"/>
      <c r="O32" s="31"/>
    </row>
    <row r="33" spans="1:15" ht="15" customHeight="1">
      <c r="A33" s="1">
        <v>3</v>
      </c>
      <c r="B33" s="3" t="s">
        <v>32</v>
      </c>
      <c r="C33" s="13">
        <f>SUM(C34:C40)</f>
        <v>824.4212850942013</v>
      </c>
      <c r="D33" s="21">
        <f t="shared" si="0"/>
        <v>49.860826030199206</v>
      </c>
      <c r="E33" s="13">
        <f>D33/D42*100</f>
        <v>2.7182881551148754</v>
      </c>
      <c r="F33" s="26">
        <f t="shared" si="1"/>
        <v>741.9791565847812</v>
      </c>
      <c r="G33" s="30">
        <f t="shared" si="2"/>
        <v>44.87474342717929</v>
      </c>
      <c r="H33" s="26"/>
      <c r="I33" s="26"/>
      <c r="J33" s="26"/>
      <c r="K33" s="31"/>
      <c r="L33" s="31"/>
      <c r="M33" s="31"/>
      <c r="N33" s="31"/>
      <c r="O33" s="31"/>
    </row>
    <row r="34" spans="1:15" ht="15" customHeight="1">
      <c r="A34" s="4" t="s">
        <v>13</v>
      </c>
      <c r="B34" s="5" t="s">
        <v>24</v>
      </c>
      <c r="C34" s="15">
        <f>'[1]Структури по НКРЕ КП'!$AJ$26</f>
        <v>434.95415594004743</v>
      </c>
      <c r="D34" s="21">
        <f t="shared" si="0"/>
        <v>26.305935924447642</v>
      </c>
      <c r="E34" s="15">
        <f>D34/D$42*100</f>
        <v>1.4341341635480966</v>
      </c>
      <c r="F34" s="26">
        <f t="shared" si="1"/>
        <v>391.4587403460427</v>
      </c>
      <c r="G34" s="30">
        <f t="shared" si="2"/>
        <v>23.675342332002877</v>
      </c>
      <c r="H34" s="26"/>
      <c r="I34" s="26"/>
      <c r="J34" s="26"/>
      <c r="K34" s="31"/>
      <c r="L34" s="31"/>
      <c r="M34" s="31"/>
      <c r="N34" s="31"/>
      <c r="O34" s="31"/>
    </row>
    <row r="35" spans="1:15" ht="15">
      <c r="A35" s="4" t="s">
        <v>14</v>
      </c>
      <c r="B35" s="5" t="s">
        <v>25</v>
      </c>
      <c r="C35" s="15">
        <f>'[1]Структури по НКРЕ КП'!$AJ$28</f>
        <v>95.68991430681042</v>
      </c>
      <c r="D35" s="21">
        <f t="shared" si="0"/>
        <v>5.787305903378481</v>
      </c>
      <c r="E35" s="15">
        <f aca="true" t="shared" si="5" ref="E35:E41">D35/D$42*100</f>
        <v>0.3155095159805813</v>
      </c>
      <c r="F35" s="26">
        <f t="shared" si="1"/>
        <v>86.12092287612938</v>
      </c>
      <c r="G35" s="30">
        <f t="shared" si="2"/>
        <v>5.208575313040633</v>
      </c>
      <c r="H35" s="26"/>
      <c r="I35" s="26"/>
      <c r="J35" s="26"/>
      <c r="K35" s="31"/>
      <c r="L35" s="31"/>
      <c r="M35" s="31"/>
      <c r="N35" s="31"/>
      <c r="O35" s="31"/>
    </row>
    <row r="36" spans="1:15" ht="15">
      <c r="A36" s="4" t="s">
        <v>15</v>
      </c>
      <c r="B36" s="5" t="s">
        <v>26</v>
      </c>
      <c r="C36" s="15">
        <f>'[1]Структури по НКРЕ КП'!$AJ$29</f>
        <v>6.719607625426194</v>
      </c>
      <c r="D36" s="21">
        <f t="shared" si="0"/>
        <v>0.40640045673286085</v>
      </c>
      <c r="E36" s="15">
        <f t="shared" si="5"/>
        <v>0.022155941562242053</v>
      </c>
      <c r="F36" s="26">
        <f t="shared" si="1"/>
        <v>6.047646862883575</v>
      </c>
      <c r="G36" s="30">
        <f t="shared" si="2"/>
        <v>0.3657604110595748</v>
      </c>
      <c r="H36" s="26"/>
      <c r="I36" s="26"/>
      <c r="J36" s="26"/>
      <c r="K36" s="31"/>
      <c r="L36" s="31"/>
      <c r="M36" s="31"/>
      <c r="N36" s="31"/>
      <c r="O36" s="31"/>
    </row>
    <row r="37" spans="1:15" ht="15">
      <c r="A37" s="4" t="s">
        <v>39</v>
      </c>
      <c r="B37" s="5" t="s">
        <v>28</v>
      </c>
      <c r="C37" s="15">
        <f>'[1]Структури по НКРЕ КП'!$AJ$31</f>
        <v>22.171088106083243</v>
      </c>
      <c r="D37" s="21">
        <f t="shared" si="0"/>
        <v>1.3409027483215947</v>
      </c>
      <c r="E37" s="15">
        <f t="shared" si="5"/>
        <v>0.07310268096473033</v>
      </c>
      <c r="F37" s="26">
        <f t="shared" si="1"/>
        <v>19.95397929547492</v>
      </c>
      <c r="G37" s="30">
        <f t="shared" si="2"/>
        <v>1.2068124734894352</v>
      </c>
      <c r="H37" s="26"/>
      <c r="I37" s="26"/>
      <c r="J37" s="26"/>
      <c r="K37" s="31"/>
      <c r="L37" s="31"/>
      <c r="M37" s="31"/>
      <c r="N37" s="31"/>
      <c r="O37" s="31"/>
    </row>
    <row r="38" spans="1:15" ht="15">
      <c r="A38" s="4" t="s">
        <v>43</v>
      </c>
      <c r="B38" s="5" t="s">
        <v>44</v>
      </c>
      <c r="C38" s="15">
        <f>'[1]Структури по НКРЕ КП'!$AJ$32</f>
        <v>95.79665442134811</v>
      </c>
      <c r="D38" s="21">
        <f t="shared" si="0"/>
        <v>5.793761523069085</v>
      </c>
      <c r="E38" s="15">
        <f t="shared" si="5"/>
        <v>0.31586146030112394</v>
      </c>
      <c r="F38" s="26">
        <f t="shared" si="1"/>
        <v>86.2169889792133</v>
      </c>
      <c r="G38" s="30">
        <f t="shared" si="2"/>
        <v>5.214385370762177</v>
      </c>
      <c r="H38" s="26"/>
      <c r="I38" s="26"/>
      <c r="J38" s="26"/>
      <c r="K38" s="31"/>
      <c r="L38" s="31"/>
      <c r="M38" s="31"/>
      <c r="N38" s="31"/>
      <c r="O38" s="31"/>
    </row>
    <row r="39" spans="1:15" ht="15">
      <c r="A39" s="4" t="s">
        <v>53</v>
      </c>
      <c r="B39" s="5" t="s">
        <v>45</v>
      </c>
      <c r="C39" s="15">
        <f>'[1]Структури по НКРЕ КП'!$AJ$37</f>
        <v>152.94286469448582</v>
      </c>
      <c r="D39" s="21">
        <f t="shared" si="0"/>
        <v>9.249952308328256</v>
      </c>
      <c r="E39" s="15">
        <f t="shared" si="5"/>
        <v>0.5042843810866111</v>
      </c>
      <c r="F39" s="26">
        <f t="shared" si="1"/>
        <v>137.64857822503726</v>
      </c>
      <c r="G39" s="30">
        <f t="shared" si="2"/>
        <v>8.32495707749543</v>
      </c>
      <c r="H39" s="26"/>
      <c r="I39" s="26"/>
      <c r="J39" s="26"/>
      <c r="K39" s="31"/>
      <c r="L39" s="31"/>
      <c r="M39" s="31"/>
      <c r="N39" s="31"/>
      <c r="O39" s="31"/>
    </row>
    <row r="40" spans="1:15" ht="15">
      <c r="A40" s="4" t="s">
        <v>54</v>
      </c>
      <c r="B40" s="5" t="s">
        <v>29</v>
      </c>
      <c r="C40" s="15">
        <f>'[1]Структури по НКРЕ КП'!$AJ$51</f>
        <v>16.147</v>
      </c>
      <c r="D40" s="21">
        <f t="shared" si="0"/>
        <v>0.9765671659212835</v>
      </c>
      <c r="E40" s="15">
        <f t="shared" si="5"/>
        <v>0.0532400116714898</v>
      </c>
      <c r="F40" s="26">
        <f t="shared" si="1"/>
        <v>14.5323</v>
      </c>
      <c r="G40" s="30">
        <f t="shared" si="2"/>
        <v>0.8789104493291551</v>
      </c>
      <c r="H40" s="26"/>
      <c r="I40" s="26"/>
      <c r="J40" s="26"/>
      <c r="K40" s="31"/>
      <c r="L40" s="31"/>
      <c r="M40" s="31"/>
      <c r="N40" s="31"/>
      <c r="O40" s="31"/>
    </row>
    <row r="41" spans="1:15" ht="14.25" customHeight="1">
      <c r="A41" s="12" t="s">
        <v>41</v>
      </c>
      <c r="B41" s="6" t="s">
        <v>42</v>
      </c>
      <c r="C41" s="16">
        <f>D41*C$44/1000</f>
        <v>0</v>
      </c>
      <c r="D41" s="17">
        <v>0</v>
      </c>
      <c r="E41" s="16">
        <f t="shared" si="5"/>
        <v>0</v>
      </c>
      <c r="F41" s="26">
        <f t="shared" si="1"/>
        <v>0</v>
      </c>
      <c r="G41" s="30">
        <f t="shared" si="2"/>
        <v>0</v>
      </c>
      <c r="H41" s="26"/>
      <c r="I41" s="26"/>
      <c r="J41" s="26"/>
      <c r="K41" s="31"/>
      <c r="L41" s="31"/>
      <c r="M41" s="31"/>
      <c r="N41" s="31"/>
      <c r="O41" s="31"/>
    </row>
    <row r="42" spans="1:15" ht="15">
      <c r="A42" s="1">
        <v>5</v>
      </c>
      <c r="B42" s="6" t="s">
        <v>12</v>
      </c>
      <c r="C42" s="21">
        <f>C11+C23+C33</f>
        <v>30328.693576614623</v>
      </c>
      <c r="D42" s="21">
        <f>D33+D23+D11</f>
        <v>1834.2730124611119</v>
      </c>
      <c r="E42" s="13">
        <f>SUM(E11,E23,E33)</f>
        <v>100</v>
      </c>
      <c r="F42" s="26">
        <f t="shared" si="1"/>
        <v>27295.824218953163</v>
      </c>
      <c r="G42" s="30">
        <f t="shared" si="2"/>
        <v>1650.8457112150006</v>
      </c>
      <c r="H42" s="26">
        <f>F42/C44*1000</f>
        <v>1650.845711215001</v>
      </c>
      <c r="I42" s="26"/>
      <c r="J42" s="26"/>
      <c r="K42" s="31"/>
      <c r="L42" s="31"/>
      <c r="M42" s="31"/>
      <c r="N42" s="31"/>
      <c r="O42" s="31"/>
    </row>
    <row r="43" spans="1:15" ht="15">
      <c r="A43" s="1">
        <v>6</v>
      </c>
      <c r="B43" s="6" t="s">
        <v>33</v>
      </c>
      <c r="C43" s="14"/>
      <c r="D43" s="13">
        <f>D42</f>
        <v>1834.2730124611119</v>
      </c>
      <c r="E43" s="14"/>
      <c r="F43" s="26">
        <f t="shared" si="1"/>
        <v>0</v>
      </c>
      <c r="G43" s="30">
        <f t="shared" si="2"/>
        <v>1650.8457112150006</v>
      </c>
      <c r="H43" s="26"/>
      <c r="I43" s="26"/>
      <c r="J43" s="26"/>
      <c r="K43" s="31"/>
      <c r="L43" s="31"/>
      <c r="M43" s="31"/>
      <c r="N43" s="31"/>
      <c r="O43" s="31"/>
    </row>
    <row r="44" spans="1:15" ht="15">
      <c r="A44" s="1">
        <v>7</v>
      </c>
      <c r="B44" s="6" t="s">
        <v>34</v>
      </c>
      <c r="C44" s="14">
        <v>16534.449</v>
      </c>
      <c r="D44" s="14"/>
      <c r="E44" s="14"/>
      <c r="F44" s="26"/>
      <c r="G44" s="26"/>
      <c r="H44" s="26"/>
      <c r="I44" s="26"/>
      <c r="J44" s="26"/>
      <c r="K44" s="31"/>
      <c r="L44" s="31"/>
      <c r="M44" s="31"/>
      <c r="N44" s="31"/>
      <c r="O44" s="31"/>
    </row>
    <row r="45" spans="1:15" ht="15">
      <c r="A45" s="10">
        <v>8</v>
      </c>
      <c r="B45" s="11" t="s">
        <v>40</v>
      </c>
      <c r="C45" s="18"/>
      <c r="D45" s="29">
        <f>(C21+C31+C40)/C42*100</f>
        <v>1.6219623794784948</v>
      </c>
      <c r="E45" s="18"/>
      <c r="F45" s="26"/>
      <c r="G45" s="26"/>
      <c r="H45" s="26"/>
      <c r="I45" s="26"/>
      <c r="J45" s="26"/>
      <c r="K45" s="31"/>
      <c r="L45" s="31"/>
      <c r="M45" s="31"/>
      <c r="N45" s="31"/>
      <c r="O45" s="31"/>
    </row>
    <row r="46" spans="2:10" ht="15.75">
      <c r="B46" s="27"/>
      <c r="C46" s="28"/>
      <c r="D46" s="28"/>
      <c r="E46" s="28"/>
      <c r="G46" s="26"/>
      <c r="H46" s="26"/>
      <c r="I46" s="26"/>
      <c r="J46" s="26"/>
    </row>
    <row r="47" spans="1:10" ht="15.75">
      <c r="A47" s="49" t="s">
        <v>80</v>
      </c>
      <c r="B47" s="27"/>
      <c r="C47" s="28"/>
      <c r="D47" s="34"/>
      <c r="E47" s="34"/>
      <c r="G47" s="26"/>
      <c r="H47" s="26"/>
      <c r="I47" s="26"/>
      <c r="J47" s="26"/>
    </row>
    <row r="48" spans="1:10" ht="15.75">
      <c r="A48" s="49"/>
      <c r="B48" s="28"/>
      <c r="C48" s="28"/>
      <c r="D48" s="28"/>
      <c r="E48" s="28"/>
      <c r="G48" s="26"/>
      <c r="H48" s="26"/>
      <c r="I48" s="26"/>
      <c r="J48" s="26"/>
    </row>
    <row r="49" spans="1:5" ht="15.75">
      <c r="A49" s="49" t="s">
        <v>81</v>
      </c>
      <c r="B49" s="28"/>
      <c r="C49" s="28"/>
      <c r="D49" s="28"/>
      <c r="E49" s="28"/>
    </row>
  </sheetData>
  <sheetProtection/>
  <mergeCells count="5">
    <mergeCell ref="A5:E5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="106" zoomScaleNormal="106" zoomScalePageLayoutView="0" workbookViewId="0" topLeftCell="A1">
      <selection activeCell="C38" sqref="C38"/>
    </sheetView>
  </sheetViews>
  <sheetFormatPr defaultColWidth="9.140625" defaultRowHeight="15"/>
  <cols>
    <col min="1" max="1" width="6.00390625" style="0" customWidth="1"/>
    <col min="2" max="2" width="51.421875" style="0" customWidth="1"/>
    <col min="3" max="4" width="11.57421875" style="0" customWidth="1"/>
    <col min="5" max="5" width="12.8515625" style="0" customWidth="1"/>
  </cols>
  <sheetData>
    <row r="1" ht="15.75">
      <c r="E1" s="48" t="s">
        <v>75</v>
      </c>
    </row>
    <row r="2" ht="15.75">
      <c r="E2" s="48" t="s">
        <v>71</v>
      </c>
    </row>
    <row r="3" ht="15.75">
      <c r="E3" s="48" t="s">
        <v>72</v>
      </c>
    </row>
    <row r="4" ht="15.75">
      <c r="E4" s="48" t="s">
        <v>73</v>
      </c>
    </row>
    <row r="5" spans="1:5" ht="57" customHeight="1">
      <c r="A5" s="37" t="s">
        <v>62</v>
      </c>
      <c r="B5" s="38"/>
      <c r="C5" s="38"/>
      <c r="D5" s="38"/>
      <c r="E5" s="38"/>
    </row>
    <row r="6" ht="15">
      <c r="B6" t="s">
        <v>60</v>
      </c>
    </row>
    <row r="7" ht="15">
      <c r="E7" t="s">
        <v>18</v>
      </c>
    </row>
    <row r="8" spans="1:5" ht="30" customHeight="1">
      <c r="A8" s="41" t="s">
        <v>0</v>
      </c>
      <c r="B8" s="41" t="s">
        <v>19</v>
      </c>
      <c r="C8" s="41" t="s">
        <v>56</v>
      </c>
      <c r="D8" s="41"/>
      <c r="E8" s="41" t="s">
        <v>20</v>
      </c>
    </row>
    <row r="9" spans="1:5" ht="15">
      <c r="A9" s="41"/>
      <c r="B9" s="41"/>
      <c r="C9" s="8" t="s">
        <v>21</v>
      </c>
      <c r="D9" s="8" t="s">
        <v>10</v>
      </c>
      <c r="E9" s="41"/>
    </row>
    <row r="10" spans="1:5" ht="1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5">
      <c r="A11" s="1">
        <v>1</v>
      </c>
      <c r="B11" s="3" t="s">
        <v>22</v>
      </c>
      <c r="C11" s="21">
        <f>SUM(C12:C22)</f>
        <v>4219.655706683156</v>
      </c>
      <c r="D11" s="21">
        <f>C11/C$44*1000</f>
        <v>1362.7864690367592</v>
      </c>
      <c r="E11" s="13">
        <f>D11/D42*100</f>
        <v>73.86473436141222</v>
      </c>
    </row>
    <row r="12" spans="1:6" ht="15">
      <c r="A12" s="4" t="s">
        <v>1</v>
      </c>
      <c r="B12" s="5" t="s">
        <v>58</v>
      </c>
      <c r="C12" s="15">
        <f>'[1]Структури по НКРЕ КП'!$Q$18</f>
        <v>3419.835</v>
      </c>
      <c r="D12" s="21">
        <f aca="true" t="shared" si="0" ref="D12:D40">C12/C$44*1000</f>
        <v>1104.4751487560814</v>
      </c>
      <c r="E12" s="15">
        <f>D12/D$42*100</f>
        <v>59.86393710623836</v>
      </c>
      <c r="F12" s="20"/>
    </row>
    <row r="13" spans="1:8" ht="15" customHeight="1">
      <c r="A13" s="4" t="s">
        <v>2</v>
      </c>
      <c r="B13" s="5" t="s">
        <v>23</v>
      </c>
      <c r="C13" s="15">
        <f>'[1]Структури по НКРЕ КП'!$Q$22</f>
        <v>98.0283932630994</v>
      </c>
      <c r="D13" s="21">
        <f t="shared" si="0"/>
        <v>31.659400009527175</v>
      </c>
      <c r="E13" s="15">
        <f aca="true" t="shared" si="1" ref="E13:E22">D13/D$42*100</f>
        <v>1.7159791536515017</v>
      </c>
      <c r="H13" s="30">
        <f>C14+C23+C29</f>
        <v>1950.5782839371664</v>
      </c>
    </row>
    <row r="14" spans="1:8" ht="14.25" customHeight="1">
      <c r="A14" s="4" t="s">
        <v>3</v>
      </c>
      <c r="B14" s="5" t="s">
        <v>24</v>
      </c>
      <c r="C14" s="15">
        <f>'[1]Структури по НКРЕ КП'!$Q$26</f>
        <v>552.4454859195389</v>
      </c>
      <c r="D14" s="21">
        <f t="shared" si="0"/>
        <v>178.4186401509454</v>
      </c>
      <c r="E14" s="15">
        <f t="shared" si="1"/>
        <v>9.670513876755038</v>
      </c>
      <c r="H14" s="30">
        <f>C15+C24+C30</f>
        <v>348.4022562894784</v>
      </c>
    </row>
    <row r="15" spans="1:8" ht="13.5" customHeight="1">
      <c r="A15" s="4" t="s">
        <v>4</v>
      </c>
      <c r="B15" s="5" t="s">
        <v>25</v>
      </c>
      <c r="C15" s="15">
        <f>'[1]Структури по НКРЕ КП'!$Q$28</f>
        <v>121.53800690229858</v>
      </c>
      <c r="D15" s="21">
        <f t="shared" si="0"/>
        <v>39.252100833208</v>
      </c>
      <c r="E15" s="15">
        <f t="shared" si="1"/>
        <v>2.127513052886109</v>
      </c>
      <c r="H15" s="30">
        <f>C20+C27+C33</f>
        <v>213.28949562232467</v>
      </c>
    </row>
    <row r="16" spans="1:5" ht="14.25" customHeight="1">
      <c r="A16" s="4" t="s">
        <v>5</v>
      </c>
      <c r="B16" s="5" t="s">
        <v>26</v>
      </c>
      <c r="C16" s="15">
        <f>'[1]Структури по НКРЕ КП'!$Q$29</f>
        <v>150.8824092158391</v>
      </c>
      <c r="D16" s="21">
        <f t="shared" si="0"/>
        <v>48.7292139425849</v>
      </c>
      <c r="E16" s="15">
        <f t="shared" si="1"/>
        <v>2.641184459406583</v>
      </c>
    </row>
    <row r="17" spans="1:5" ht="15" customHeight="1">
      <c r="A17" s="4" t="s">
        <v>6</v>
      </c>
      <c r="B17" s="5" t="s">
        <v>27</v>
      </c>
      <c r="C17" s="15">
        <f>'[1]Структури по НКРЕ КП'!$Q$23</f>
        <v>13.87246176735134</v>
      </c>
      <c r="D17" s="21">
        <f t="shared" si="0"/>
        <v>4.480271496755961</v>
      </c>
      <c r="E17" s="15">
        <f t="shared" si="1"/>
        <v>0.24283632945724481</v>
      </c>
    </row>
    <row r="18" spans="1:5" ht="15" customHeight="1">
      <c r="A18" s="4" t="s">
        <v>7</v>
      </c>
      <c r="B18" s="5" t="s">
        <v>44</v>
      </c>
      <c r="C18" s="15">
        <f>'[1]Структури по НКРЕ КП'!$Q$32</f>
        <v>121.63992016012256</v>
      </c>
      <c r="D18" s="21">
        <f t="shared" si="0"/>
        <v>39.285014895025405</v>
      </c>
      <c r="E18" s="15">
        <f t="shared" si="1"/>
        <v>2.1292970362819936</v>
      </c>
    </row>
    <row r="19" spans="1:5" ht="16.5" customHeight="1">
      <c r="A19" s="4" t="s">
        <v>8</v>
      </c>
      <c r="B19" s="5" t="s">
        <v>45</v>
      </c>
      <c r="C19" s="15">
        <f>'[1]Структури по НКРЕ КП'!$Q$37</f>
        <v>194.24933182376833</v>
      </c>
      <c r="D19" s="21">
        <f t="shared" si="0"/>
        <v>62.73506168041029</v>
      </c>
      <c r="E19" s="15">
        <f t="shared" si="1"/>
        <v>3.400318957852321</v>
      </c>
    </row>
    <row r="20" spans="1:5" ht="13.5" customHeight="1">
      <c r="A20" s="4" t="s">
        <v>9</v>
      </c>
      <c r="B20" s="5" t="s">
        <v>28</v>
      </c>
      <c r="C20" s="15">
        <f>'[1]Структури по НКРЕ КП'!$Q$24+'[1]Структури по НКРЕ КП'!$Q$25</f>
        <v>32.44430048043471</v>
      </c>
      <c r="D20" s="21">
        <f t="shared" si="0"/>
        <v>10.478260968559924</v>
      </c>
      <c r="E20" s="15">
        <f t="shared" si="1"/>
        <v>0.5679348750500075</v>
      </c>
    </row>
    <row r="21" spans="1:5" ht="13.5" customHeight="1">
      <c r="A21" s="4" t="s">
        <v>46</v>
      </c>
      <c r="B21" s="5" t="s">
        <v>29</v>
      </c>
      <c r="C21" s="15">
        <f>'[1]Структури по НКРЕ КП'!$Q$51</f>
        <v>65.205</v>
      </c>
      <c r="D21" s="21">
        <f t="shared" si="0"/>
        <v>21.058706655332866</v>
      </c>
      <c r="E21" s="15">
        <f t="shared" si="1"/>
        <v>1.1414082898772226</v>
      </c>
    </row>
    <row r="22" spans="1:5" ht="15.75" customHeight="1">
      <c r="A22" s="4" t="s">
        <v>47</v>
      </c>
      <c r="B22" s="5" t="s">
        <v>48</v>
      </c>
      <c r="C22" s="15">
        <f>'[1]Структури по НКРЕ КП'!$Q$49</f>
        <v>-550.4846028492976</v>
      </c>
      <c r="D22" s="21">
        <f t="shared" si="0"/>
        <v>-177.78535035167204</v>
      </c>
      <c r="E22" s="15">
        <f t="shared" si="1"/>
        <v>-9.636188776044152</v>
      </c>
    </row>
    <row r="23" spans="1:5" ht="12.75" customHeight="1">
      <c r="A23" s="1">
        <v>2</v>
      </c>
      <c r="B23" s="3" t="s">
        <v>30</v>
      </c>
      <c r="C23" s="13">
        <f>SUM(C24:C32)</f>
        <v>1338.6375406054908</v>
      </c>
      <c r="D23" s="21">
        <f t="shared" si="0"/>
        <v>432.3284301116061</v>
      </c>
      <c r="E23" s="13">
        <f>D23/D42*100</f>
        <v>23.432742672923315</v>
      </c>
    </row>
    <row r="24" spans="1:5" ht="13.5" customHeight="1">
      <c r="A24" s="4" t="s">
        <v>16</v>
      </c>
      <c r="B24" s="5" t="s">
        <v>23</v>
      </c>
      <c r="C24" s="15">
        <f>'[1]Структури по НКРЕ КП'!$AA$22</f>
        <v>132.1532575963726</v>
      </c>
      <c r="D24" s="21">
        <f t="shared" si="0"/>
        <v>42.68041845362551</v>
      </c>
      <c r="E24" s="15">
        <f>D24/D$42*100</f>
        <v>2.3133321640177864</v>
      </c>
    </row>
    <row r="25" spans="1:5" ht="14.25" customHeight="1">
      <c r="A25" s="4" t="s">
        <v>17</v>
      </c>
      <c r="B25" s="5" t="s">
        <v>24</v>
      </c>
      <c r="C25" s="15">
        <f>'[1]Структури по НКРЕ КП'!$AA$26</f>
        <v>269.2194679726483</v>
      </c>
      <c r="D25" s="21">
        <f t="shared" si="0"/>
        <v>86.94753166077422</v>
      </c>
      <c r="E25" s="15">
        <f aca="true" t="shared" si="2" ref="E25:E32">D25/D$42*100</f>
        <v>4.712665172000862</v>
      </c>
    </row>
    <row r="26" spans="1:5" ht="13.5" customHeight="1">
      <c r="A26" s="4" t="s">
        <v>35</v>
      </c>
      <c r="B26" s="5" t="s">
        <v>25</v>
      </c>
      <c r="C26" s="15">
        <f>'[1]Структури по НКРЕ КП'!$AA$28</f>
        <v>59.22828295398264</v>
      </c>
      <c r="D26" s="21">
        <f t="shared" si="0"/>
        <v>19.128456965370333</v>
      </c>
      <c r="E26" s="15">
        <f t="shared" si="2"/>
        <v>1.03678633784019</v>
      </c>
    </row>
    <row r="27" spans="1:5" ht="12.75" customHeight="1">
      <c r="A27" s="4" t="s">
        <v>36</v>
      </c>
      <c r="B27" s="5" t="s">
        <v>26</v>
      </c>
      <c r="C27" s="15">
        <f>'[1]Структури по НКРЕ КП'!$AA$29</f>
        <v>26.45871351303618</v>
      </c>
      <c r="D27" s="21">
        <f t="shared" si="0"/>
        <v>8.545146635204674</v>
      </c>
      <c r="E27" s="15">
        <f t="shared" si="2"/>
        <v>0.46315765575133794</v>
      </c>
    </row>
    <row r="28" spans="1:5" ht="12.75" customHeight="1">
      <c r="A28" s="4" t="s">
        <v>37</v>
      </c>
      <c r="B28" s="5" t="s">
        <v>31</v>
      </c>
      <c r="C28" s="15">
        <f>'[1]Структури по НКРЕ КП'!$AA$25</f>
        <v>123.35596651720968</v>
      </c>
      <c r="D28" s="21">
        <f t="shared" si="0"/>
        <v>39.83923185447408</v>
      </c>
      <c r="E28" s="15">
        <f t="shared" si="2"/>
        <v>2.1593362899863546</v>
      </c>
    </row>
    <row r="29" spans="1:5" ht="15" customHeight="1">
      <c r="A29" s="4" t="s">
        <v>38</v>
      </c>
      <c r="B29" s="5" t="s">
        <v>44</v>
      </c>
      <c r="C29" s="15">
        <f>'[1]Структури по НКРЕ КП'!$AA$32</f>
        <v>59.49525741213671</v>
      </c>
      <c r="D29" s="21">
        <f t="shared" si="0"/>
        <v>19.214679445222075</v>
      </c>
      <c r="E29" s="15">
        <f t="shared" si="2"/>
        <v>1.041459704295562</v>
      </c>
    </row>
    <row r="30" spans="1:5" ht="15" customHeight="1">
      <c r="A30" s="4" t="s">
        <v>49</v>
      </c>
      <c r="B30" s="5" t="s">
        <v>45</v>
      </c>
      <c r="C30" s="15">
        <f>'[1]Структури по НКРЕ КП'!$AA$37</f>
        <v>94.71099179080721</v>
      </c>
      <c r="D30" s="21">
        <f t="shared" si="0"/>
        <v>30.58800694974693</v>
      </c>
      <c r="E30" s="15">
        <f t="shared" si="2"/>
        <v>1.6579083072236938</v>
      </c>
    </row>
    <row r="31" spans="1:5" ht="15">
      <c r="A31" s="4" t="s">
        <v>50</v>
      </c>
      <c r="B31" s="5" t="s">
        <v>29</v>
      </c>
      <c r="C31" s="15">
        <f>'[1]Структури по НКРЕ КП'!$AA$51</f>
        <v>23.531</v>
      </c>
      <c r="D31" s="21">
        <f t="shared" si="0"/>
        <v>7.59960779551626</v>
      </c>
      <c r="E31" s="15">
        <f t="shared" si="2"/>
        <v>0.41190826576337597</v>
      </c>
    </row>
    <row r="32" spans="1:5" ht="15">
      <c r="A32" s="4" t="s">
        <v>52</v>
      </c>
      <c r="B32" s="5" t="s">
        <v>51</v>
      </c>
      <c r="C32" s="15">
        <f>'[1]Структури по НКРЕ КП'!$AA$46</f>
        <v>550.4846028492976</v>
      </c>
      <c r="D32" s="21">
        <f t="shared" si="0"/>
        <v>177.78535035167204</v>
      </c>
      <c r="E32" s="15">
        <f t="shared" si="2"/>
        <v>9.636188776044152</v>
      </c>
    </row>
    <row r="33" spans="1:5" ht="13.5" customHeight="1">
      <c r="A33" s="1">
        <v>3</v>
      </c>
      <c r="B33" s="3" t="s">
        <v>32</v>
      </c>
      <c r="C33" s="13">
        <f>SUM(C34:C40)</f>
        <v>154.38648162885377</v>
      </c>
      <c r="D33" s="21">
        <f t="shared" si="0"/>
        <v>49.860894535249884</v>
      </c>
      <c r="E33" s="13">
        <f>D33/D42*100</f>
        <v>2.7025229656644623</v>
      </c>
    </row>
    <row r="34" spans="1:5" ht="13.5" customHeight="1">
      <c r="A34" s="4" t="s">
        <v>13</v>
      </c>
      <c r="B34" s="5" t="s">
        <v>24</v>
      </c>
      <c r="C34" s="15">
        <f>'[1]Структури по НКРЕ КП'!$AK$26</f>
        <v>81.45222686404792</v>
      </c>
      <c r="D34" s="21">
        <f t="shared" si="0"/>
        <v>26.305935924447642</v>
      </c>
      <c r="E34" s="15">
        <f>D34/D$42*100</f>
        <v>1.42581469168905</v>
      </c>
    </row>
    <row r="35" spans="1:5" ht="15">
      <c r="A35" s="4" t="s">
        <v>14</v>
      </c>
      <c r="B35" s="5" t="s">
        <v>25</v>
      </c>
      <c r="C35" s="15">
        <f>'[1]Структури по НКРЕ КП'!$AK$28</f>
        <v>17.91948991009054</v>
      </c>
      <c r="D35" s="21">
        <f t="shared" si="0"/>
        <v>5.787305903378481</v>
      </c>
      <c r="E35" s="15">
        <f aca="true" t="shared" si="3" ref="E35:E41">D35/D$42*100</f>
        <v>0.313679232171591</v>
      </c>
    </row>
    <row r="36" spans="1:5" ht="15">
      <c r="A36" s="4" t="s">
        <v>15</v>
      </c>
      <c r="B36" s="5" t="s">
        <v>26</v>
      </c>
      <c r="C36" s="15">
        <f>'[1]Структури по НКРЕ КП'!$AK$29</f>
        <v>1.2583556158020532</v>
      </c>
      <c r="D36" s="21">
        <f t="shared" si="0"/>
        <v>0.4064004567328608</v>
      </c>
      <c r="E36" s="15">
        <f t="shared" si="3"/>
        <v>0.02202741402484504</v>
      </c>
    </row>
    <row r="37" spans="1:5" ht="15">
      <c r="A37" s="4" t="s">
        <v>39</v>
      </c>
      <c r="B37" s="5" t="s">
        <v>28</v>
      </c>
      <c r="C37" s="15">
        <f>'[1]Структури по НКРЕ КП'!$AK$31</f>
        <v>4.15189617934908</v>
      </c>
      <c r="D37" s="21">
        <f t="shared" si="0"/>
        <v>1.3409027483215947</v>
      </c>
      <c r="E37" s="15">
        <f t="shared" si="3"/>
        <v>0.07267860927564769</v>
      </c>
    </row>
    <row r="38" spans="1:5" ht="15">
      <c r="A38" s="4" t="s">
        <v>43</v>
      </c>
      <c r="B38" s="5" t="s">
        <v>44</v>
      </c>
      <c r="C38" s="15">
        <f>'[1]Структури по НКРЕ КП'!$AK$32</f>
        <v>17.939478729385826</v>
      </c>
      <c r="D38" s="21">
        <f t="shared" si="0"/>
        <v>5.793761523069086</v>
      </c>
      <c r="E38" s="15">
        <f t="shared" si="3"/>
        <v>0.3140291348485099</v>
      </c>
    </row>
    <row r="39" spans="1:5" ht="15">
      <c r="A39" s="4" t="s">
        <v>53</v>
      </c>
      <c r="B39" s="5" t="s">
        <v>45</v>
      </c>
      <c r="C39" s="15">
        <f>'[1]Структури по НКРЕ КП'!$AK$37</f>
        <v>28.64103433017834</v>
      </c>
      <c r="D39" s="21">
        <f t="shared" si="0"/>
        <v>9.249952308328254</v>
      </c>
      <c r="E39" s="15">
        <f t="shared" si="3"/>
        <v>0.5013590064431207</v>
      </c>
    </row>
    <row r="40" spans="1:5" ht="15.75" customHeight="1">
      <c r="A40" s="4" t="s">
        <v>54</v>
      </c>
      <c r="B40" s="5" t="s">
        <v>29</v>
      </c>
      <c r="C40" s="15">
        <f>'[1]Структури по НКРЕ КП'!$AK$51</f>
        <v>3.024</v>
      </c>
      <c r="D40" s="21">
        <f t="shared" si="0"/>
        <v>0.9766356709719592</v>
      </c>
      <c r="E40" s="15">
        <f t="shared" si="3"/>
        <v>0.05293487721169729</v>
      </c>
    </row>
    <row r="41" spans="1:5" ht="15">
      <c r="A41" s="12" t="s">
        <v>41</v>
      </c>
      <c r="B41" s="6" t="s">
        <v>42</v>
      </c>
      <c r="C41" s="16">
        <f>D41*C$44/1000</f>
        <v>0</v>
      </c>
      <c r="D41" s="17">
        <v>0</v>
      </c>
      <c r="E41" s="16">
        <f t="shared" si="3"/>
        <v>0</v>
      </c>
    </row>
    <row r="42" spans="1:5" ht="15">
      <c r="A42" s="1">
        <v>5</v>
      </c>
      <c r="B42" s="6" t="s">
        <v>12</v>
      </c>
      <c r="C42" s="13">
        <f>C11+C23+C33</f>
        <v>5712.6797289175</v>
      </c>
      <c r="D42" s="21">
        <f>D33+D23+D11</f>
        <v>1844.9757936836152</v>
      </c>
      <c r="E42" s="13">
        <f>SUM(E11,E23,E33)</f>
        <v>99.99999999999999</v>
      </c>
    </row>
    <row r="43" spans="1:5" ht="15">
      <c r="A43" s="1">
        <v>6</v>
      </c>
      <c r="B43" s="6" t="s">
        <v>33</v>
      </c>
      <c r="C43" s="14"/>
      <c r="D43" s="13">
        <f>D42</f>
        <v>1844.9757936836152</v>
      </c>
      <c r="E43" s="14"/>
    </row>
    <row r="44" spans="1:5" ht="15">
      <c r="A44" s="1">
        <v>7</v>
      </c>
      <c r="B44" s="6" t="s">
        <v>34</v>
      </c>
      <c r="C44" s="14">
        <v>3096.344</v>
      </c>
      <c r="D44" s="14"/>
      <c r="E44" s="14"/>
    </row>
    <row r="45" spans="1:5" ht="15">
      <c r="A45" s="10">
        <v>8</v>
      </c>
      <c r="B45" s="11" t="s">
        <v>40</v>
      </c>
      <c r="C45" s="18"/>
      <c r="D45" s="29">
        <f>(C21+C31+C40)/C42*100</f>
        <v>1.6062514328522959</v>
      </c>
      <c r="E45" s="18"/>
    </row>
    <row r="46" spans="2:5" ht="15">
      <c r="B46" s="7"/>
      <c r="C46" s="25"/>
      <c r="D46" s="25"/>
      <c r="E46" s="25"/>
    </row>
    <row r="47" spans="1:5" ht="15.75">
      <c r="A47" s="49" t="s">
        <v>80</v>
      </c>
      <c r="B47" s="7"/>
      <c r="C47" s="25"/>
      <c r="D47" s="33"/>
      <c r="E47" s="33"/>
    </row>
    <row r="48" spans="1:5" ht="15.75">
      <c r="A48" s="49"/>
      <c r="B48" s="25"/>
      <c r="C48" s="25"/>
      <c r="D48" s="25"/>
      <c r="E48" s="25"/>
    </row>
    <row r="49" spans="1:5" ht="15.75">
      <c r="A49" s="49" t="s">
        <v>81</v>
      </c>
      <c r="B49" s="25"/>
      <c r="C49" s="25"/>
      <c r="D49" s="25"/>
      <c r="E49" s="25"/>
    </row>
  </sheetData>
  <sheetProtection/>
  <mergeCells count="5">
    <mergeCell ref="A5:E5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47" sqref="A47:A49"/>
    </sheetView>
  </sheetViews>
  <sheetFormatPr defaultColWidth="9.140625" defaultRowHeight="15"/>
  <cols>
    <col min="1" max="1" width="5.00390625" style="0" customWidth="1"/>
    <col min="2" max="2" width="54.00390625" style="0" customWidth="1"/>
    <col min="3" max="3" width="11.140625" style="0" customWidth="1"/>
    <col min="4" max="4" width="11.421875" style="0" customWidth="1"/>
    <col min="5" max="5" width="12.140625" style="0" customWidth="1"/>
  </cols>
  <sheetData>
    <row r="1" ht="15.75">
      <c r="E1" s="48" t="s">
        <v>76</v>
      </c>
    </row>
    <row r="2" ht="15.75">
      <c r="E2" s="48" t="s">
        <v>71</v>
      </c>
    </row>
    <row r="3" ht="15.75">
      <c r="E3" s="48" t="s">
        <v>72</v>
      </c>
    </row>
    <row r="4" ht="15.75">
      <c r="E4" s="48" t="s">
        <v>73</v>
      </c>
    </row>
    <row r="5" spans="1:5" ht="55.5" customHeight="1">
      <c r="A5" s="37" t="s">
        <v>63</v>
      </c>
      <c r="B5" s="38"/>
      <c r="C5" s="38"/>
      <c r="D5" s="38"/>
      <c r="E5" s="38"/>
    </row>
    <row r="6" ht="15">
      <c r="B6" t="s">
        <v>69</v>
      </c>
    </row>
    <row r="7" ht="15">
      <c r="E7" t="s">
        <v>18</v>
      </c>
    </row>
    <row r="8" spans="1:5" ht="65.25" customHeight="1">
      <c r="A8" s="41" t="s">
        <v>0</v>
      </c>
      <c r="B8" s="41" t="s">
        <v>19</v>
      </c>
      <c r="C8" s="41" t="s">
        <v>64</v>
      </c>
      <c r="D8" s="41"/>
      <c r="E8" s="41" t="s">
        <v>20</v>
      </c>
    </row>
    <row r="9" spans="1:5" ht="15">
      <c r="A9" s="41"/>
      <c r="B9" s="41"/>
      <c r="C9" s="8" t="s">
        <v>21</v>
      </c>
      <c r="D9" s="8" t="s">
        <v>10</v>
      </c>
      <c r="E9" s="41"/>
    </row>
    <row r="10" spans="1:5" ht="1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5">
      <c r="A11" s="1">
        <v>1</v>
      </c>
      <c r="B11" s="3" t="s">
        <v>22</v>
      </c>
      <c r="C11" s="13">
        <f>SUM(C12:C22)</f>
        <v>21735.493213394602</v>
      </c>
      <c r="D11" s="21">
        <f>C11/C$44*1000</f>
        <v>1314.558060773274</v>
      </c>
      <c r="E11" s="13">
        <f>D11/D42*100</f>
        <v>75.06921227077314</v>
      </c>
    </row>
    <row r="12" spans="1:5" ht="15">
      <c r="A12" s="4" t="s">
        <v>1</v>
      </c>
      <c r="B12" s="5" t="s">
        <v>58</v>
      </c>
      <c r="C12" s="15">
        <f>'Структура БО'!C12</f>
        <v>18083.001</v>
      </c>
      <c r="D12" s="21">
        <f aca="true" t="shared" si="0" ref="D12:D40">C12/C$44*1000</f>
        <v>1093.656099456353</v>
      </c>
      <c r="E12" s="15">
        <f>D12/D$42*100</f>
        <v>62.4543748436797</v>
      </c>
    </row>
    <row r="13" spans="1:5" ht="15">
      <c r="A13" s="4" t="s">
        <v>2</v>
      </c>
      <c r="B13" s="5" t="s">
        <v>23</v>
      </c>
      <c r="C13" s="15">
        <v>0</v>
      </c>
      <c r="D13" s="21">
        <f t="shared" si="0"/>
        <v>0</v>
      </c>
      <c r="E13" s="15">
        <f aca="true" t="shared" si="1" ref="E13:E22">D13/D$42*100</f>
        <v>0</v>
      </c>
    </row>
    <row r="14" spans="1:5" ht="15">
      <c r="A14" s="4" t="s">
        <v>3</v>
      </c>
      <c r="B14" s="5" t="s">
        <v>24</v>
      </c>
      <c r="C14" s="15">
        <f>'Структура БО'!C14</f>
        <v>2950.0539062251596</v>
      </c>
      <c r="D14" s="21">
        <f t="shared" si="0"/>
        <v>178.41864015094544</v>
      </c>
      <c r="E14" s="15">
        <f t="shared" si="1"/>
        <v>10.188782960773363</v>
      </c>
    </row>
    <row r="15" spans="1:5" ht="15">
      <c r="A15" s="4" t="s">
        <v>4</v>
      </c>
      <c r="B15" s="5" t="s">
        <v>25</v>
      </c>
      <c r="C15" s="15">
        <f>'Структура БО'!C15</f>
        <v>649.0118593695352</v>
      </c>
      <c r="D15" s="21">
        <f t="shared" si="0"/>
        <v>39.252100833208</v>
      </c>
      <c r="E15" s="15">
        <f t="shared" si="1"/>
        <v>2.2415322513701397</v>
      </c>
    </row>
    <row r="16" spans="1:5" ht="15">
      <c r="A16" s="4" t="s">
        <v>5</v>
      </c>
      <c r="B16" s="5" t="s">
        <v>26</v>
      </c>
      <c r="C16" s="15">
        <f>'Структура БО'!C16</f>
        <v>805.7107027437589</v>
      </c>
      <c r="D16" s="21">
        <f t="shared" si="0"/>
        <v>48.7292139425849</v>
      </c>
      <c r="E16" s="15">
        <f t="shared" si="1"/>
        <v>2.782732702648378</v>
      </c>
    </row>
    <row r="17" spans="1:5" ht="15">
      <c r="A17" s="4" t="s">
        <v>6</v>
      </c>
      <c r="B17" s="5" t="s">
        <v>27</v>
      </c>
      <c r="C17" s="15">
        <v>0</v>
      </c>
      <c r="D17" s="21">
        <f t="shared" si="0"/>
        <v>0</v>
      </c>
      <c r="E17" s="15">
        <f t="shared" si="1"/>
        <v>0</v>
      </c>
    </row>
    <row r="18" spans="1:5" ht="15">
      <c r="A18" s="4" t="s">
        <v>7</v>
      </c>
      <c r="B18" s="5" t="s">
        <v>44</v>
      </c>
      <c r="C18" s="15">
        <f>'[1]Структури по НКРЕ КП'!$P$32-'[1]Структури по НКРЕ КП'!$P$35</f>
        <v>613.9728001691425</v>
      </c>
      <c r="D18" s="21">
        <f t="shared" si="0"/>
        <v>37.13294589793361</v>
      </c>
      <c r="E18" s="15">
        <f t="shared" si="1"/>
        <v>2.1205156934729628</v>
      </c>
    </row>
    <row r="19" spans="1:5" ht="15">
      <c r="A19" s="4" t="s">
        <v>8</v>
      </c>
      <c r="B19" s="5" t="s">
        <v>45</v>
      </c>
      <c r="C19" s="15">
        <f>'[1]Структури по НКРЕ КП'!$P$37-'[1]Структури по НКРЕ КП'!$P$40-'[1]Структури по НКРЕ КП'!$P$41</f>
        <v>1029.252427748435</v>
      </c>
      <c r="D19" s="21">
        <f t="shared" si="0"/>
        <v>62.24897048268345</v>
      </c>
      <c r="E19" s="15">
        <f t="shared" si="1"/>
        <v>3.554792533129215</v>
      </c>
    </row>
    <row r="20" spans="1:5" ht="15">
      <c r="A20" s="4" t="s">
        <v>9</v>
      </c>
      <c r="B20" s="5" t="s">
        <v>28</v>
      </c>
      <c r="C20" s="15">
        <f>'Структура БО'!C20</f>
        <v>173.25227159334472</v>
      </c>
      <c r="D20" s="21">
        <f t="shared" si="0"/>
        <v>10.478260968559926</v>
      </c>
      <c r="E20" s="15">
        <f t="shared" si="1"/>
        <v>0.5983720463550134</v>
      </c>
    </row>
    <row r="21" spans="1:5" ht="15">
      <c r="A21" s="4" t="s">
        <v>46</v>
      </c>
      <c r="B21" s="5" t="s">
        <v>29</v>
      </c>
      <c r="C21" s="15">
        <f>'Структура БО'!C21</f>
        <v>349.891</v>
      </c>
      <c r="D21" s="21">
        <f t="shared" si="0"/>
        <v>21.161334133359993</v>
      </c>
      <c r="E21" s="15">
        <f t="shared" si="1"/>
        <v>1.2084401072825213</v>
      </c>
    </row>
    <row r="22" spans="1:5" ht="15">
      <c r="A22" s="4" t="s">
        <v>47</v>
      </c>
      <c r="B22" s="5" t="s">
        <v>48</v>
      </c>
      <c r="C22" s="15">
        <f>'Структура БО'!C22</f>
        <v>-2918.652754454774</v>
      </c>
      <c r="D22" s="21">
        <f t="shared" si="0"/>
        <v>-176.5195050923544</v>
      </c>
      <c r="E22" s="15">
        <f t="shared" si="1"/>
        <v>-10.080330867938168</v>
      </c>
    </row>
    <row r="23" spans="1:5" ht="15">
      <c r="A23" s="1">
        <v>2</v>
      </c>
      <c r="B23" s="3" t="s">
        <v>30</v>
      </c>
      <c r="C23" s="13">
        <f>SUM(C24:C32)</f>
        <v>6400.459265270738</v>
      </c>
      <c r="D23" s="21">
        <f t="shared" si="0"/>
        <v>387.09843099523533</v>
      </c>
      <c r="E23" s="13">
        <f>D23/D42*100</f>
        <v>22.10566056623685</v>
      </c>
    </row>
    <row r="24" spans="1:5" ht="15">
      <c r="A24" s="4" t="s">
        <v>16</v>
      </c>
      <c r="B24" s="5" t="s">
        <v>23</v>
      </c>
      <c r="C24" s="15">
        <v>0</v>
      </c>
      <c r="D24" s="21">
        <f t="shared" si="0"/>
        <v>0</v>
      </c>
      <c r="E24" s="15">
        <f>D24/D$42*100</f>
        <v>0</v>
      </c>
    </row>
    <row r="25" spans="1:5" ht="15">
      <c r="A25" s="4" t="s">
        <v>17</v>
      </c>
      <c r="B25" s="5" t="s">
        <v>24</v>
      </c>
      <c r="C25" s="15">
        <f>'Структура БО'!C25</f>
        <v>1437.629527920957</v>
      </c>
      <c r="D25" s="21">
        <f t="shared" si="0"/>
        <v>86.94753166077423</v>
      </c>
      <c r="E25" s="15">
        <f aca="true" t="shared" si="2" ref="E25:E32">D25/D$42*100</f>
        <v>4.965229688541064</v>
      </c>
    </row>
    <row r="26" spans="1:5" ht="15">
      <c r="A26" s="4" t="s">
        <v>35</v>
      </c>
      <c r="B26" s="5" t="s">
        <v>25</v>
      </c>
      <c r="C26" s="15">
        <f>'Структура БО'!C26</f>
        <v>316.27849614261055</v>
      </c>
      <c r="D26" s="21">
        <f t="shared" si="0"/>
        <v>19.128456965370333</v>
      </c>
      <c r="E26" s="15">
        <f t="shared" si="2"/>
        <v>1.092350531479034</v>
      </c>
    </row>
    <row r="27" spans="1:5" ht="15">
      <c r="A27" s="4" t="s">
        <v>36</v>
      </c>
      <c r="B27" s="5" t="s">
        <v>26</v>
      </c>
      <c r="C27" s="15">
        <f>'Структура БО'!C27</f>
        <v>141.28929123731328</v>
      </c>
      <c r="D27" s="21">
        <f t="shared" si="0"/>
        <v>8.545146635204674</v>
      </c>
      <c r="E27" s="15">
        <f t="shared" si="2"/>
        <v>0.48797953151321477</v>
      </c>
    </row>
    <row r="28" spans="1:5" ht="15">
      <c r="A28" s="4" t="s">
        <v>37</v>
      </c>
      <c r="B28" s="5" t="s">
        <v>31</v>
      </c>
      <c r="C28" s="15">
        <f>'Структура БО'!C28</f>
        <v>658.7197472969771</v>
      </c>
      <c r="D28" s="21">
        <f t="shared" si="0"/>
        <v>39.83923185447408</v>
      </c>
      <c r="E28" s="15">
        <f t="shared" si="2"/>
        <v>2.2750609821134993</v>
      </c>
    </row>
    <row r="29" spans="1:5" ht="15">
      <c r="A29" s="4" t="s">
        <v>38</v>
      </c>
      <c r="B29" s="5" t="s">
        <v>44</v>
      </c>
      <c r="C29" s="15">
        <f>'[1]Структури по НКРЕ КП'!$Z$32-'[1]Структури по НКРЕ КП'!$Z$35</f>
        <v>300.2041656865491</v>
      </c>
      <c r="D29" s="21">
        <f t="shared" si="0"/>
        <v>18.15628483819141</v>
      </c>
      <c r="E29" s="15">
        <f t="shared" si="2"/>
        <v>1.0368336258689512</v>
      </c>
    </row>
    <row r="30" spans="1:5" ht="15">
      <c r="A30" s="4" t="s">
        <v>49</v>
      </c>
      <c r="B30" s="5" t="s">
        <v>45</v>
      </c>
      <c r="C30" s="15">
        <f>'[1]Структури по НКРЕ КП'!$Z$37-'[1]Структури по НКРЕ КП'!$Z$40-'[1]Структури по НКРЕ КП'!$Z$41</f>
        <v>501.80328253155784</v>
      </c>
      <c r="D30" s="21">
        <f t="shared" si="0"/>
        <v>30.348957049101415</v>
      </c>
      <c r="E30" s="15">
        <f t="shared" si="2"/>
        <v>1.733108918426473</v>
      </c>
    </row>
    <row r="31" spans="1:5" ht="15">
      <c r="A31" s="4" t="s">
        <v>50</v>
      </c>
      <c r="B31" s="5" t="s">
        <v>29</v>
      </c>
      <c r="C31" s="15">
        <f>'Структура БО'!C31</f>
        <v>125.882</v>
      </c>
      <c r="D31" s="21">
        <f t="shared" si="0"/>
        <v>7.613316899764849</v>
      </c>
      <c r="E31" s="15">
        <f t="shared" si="2"/>
        <v>0.4347664203564491</v>
      </c>
    </row>
    <row r="32" spans="1:5" ht="15">
      <c r="A32" s="4" t="s">
        <v>52</v>
      </c>
      <c r="B32" s="5" t="s">
        <v>51</v>
      </c>
      <c r="C32" s="15">
        <f>'Структура БО'!C32</f>
        <v>2918.652754454774</v>
      </c>
      <c r="D32" s="21">
        <f t="shared" si="0"/>
        <v>176.5195050923544</v>
      </c>
      <c r="E32" s="15">
        <f t="shared" si="2"/>
        <v>10.080330867938168</v>
      </c>
    </row>
    <row r="33" spans="1:5" ht="15">
      <c r="A33" s="1">
        <v>3</v>
      </c>
      <c r="B33" s="3" t="s">
        <v>32</v>
      </c>
      <c r="C33" s="13">
        <f>SUM(C34:C40)</f>
        <v>817.985568526517</v>
      </c>
      <c r="D33" s="21">
        <f t="shared" si="0"/>
        <v>49.471595244965044</v>
      </c>
      <c r="E33" s="13">
        <f>D33/D42*100</f>
        <v>2.8251271629900123</v>
      </c>
    </row>
    <row r="34" spans="1:5" ht="15">
      <c r="A34" s="4" t="s">
        <v>13</v>
      </c>
      <c r="B34" s="5" t="s">
        <v>24</v>
      </c>
      <c r="C34" s="15">
        <f>'Структура БО'!C34</f>
        <v>434.95415594004743</v>
      </c>
      <c r="D34" s="21">
        <f t="shared" si="0"/>
        <v>26.305935924447642</v>
      </c>
      <c r="E34" s="15">
        <f>D34/D$42*100</f>
        <v>1.5022279706170474</v>
      </c>
    </row>
    <row r="35" spans="1:5" ht="15">
      <c r="A35" s="4" t="s">
        <v>14</v>
      </c>
      <c r="B35" s="5" t="s">
        <v>25</v>
      </c>
      <c r="C35" s="15">
        <f>'Структура БО'!C35</f>
        <v>95.68991430681042</v>
      </c>
      <c r="D35" s="21">
        <f t="shared" si="0"/>
        <v>5.787305903378481</v>
      </c>
      <c r="E35" s="15">
        <f aca="true" t="shared" si="3" ref="E35:E41">D35/D$42*100</f>
        <v>0.33049015353575045</v>
      </c>
    </row>
    <row r="36" spans="1:5" ht="15">
      <c r="A36" s="4" t="s">
        <v>15</v>
      </c>
      <c r="B36" s="5" t="s">
        <v>26</v>
      </c>
      <c r="C36" s="15">
        <f>'Структура БО'!C36</f>
        <v>6.719607625426194</v>
      </c>
      <c r="D36" s="21">
        <f t="shared" si="0"/>
        <v>0.40640045673286085</v>
      </c>
      <c r="E36" s="15">
        <f t="shared" si="3"/>
        <v>0.023207922923900524</v>
      </c>
    </row>
    <row r="37" spans="1:5" ht="15">
      <c r="A37" s="4" t="s">
        <v>39</v>
      </c>
      <c r="B37" s="5" t="s">
        <v>28</v>
      </c>
      <c r="C37" s="15">
        <f>'Структура БО'!C37</f>
        <v>22.171088106083243</v>
      </c>
      <c r="D37" s="21">
        <f t="shared" si="0"/>
        <v>1.3409027483215947</v>
      </c>
      <c r="E37" s="15">
        <f t="shared" si="3"/>
        <v>0.07657365319338157</v>
      </c>
    </row>
    <row r="38" spans="1:5" ht="15">
      <c r="A38" s="4" t="s">
        <v>43</v>
      </c>
      <c r="B38" s="5" t="s">
        <v>44</v>
      </c>
      <c r="C38" s="15">
        <f>'[1]Структури по НКРЕ КП'!$AJ$32-'[1]Структури по НКРЕ КП'!$AJ$35</f>
        <v>90.5467533522466</v>
      </c>
      <c r="D38" s="21">
        <f t="shared" si="0"/>
        <v>5.4762486099323056</v>
      </c>
      <c r="E38" s="15">
        <f t="shared" si="3"/>
        <v>0.31272690162099875</v>
      </c>
    </row>
    <row r="39" spans="1:5" ht="15">
      <c r="A39" s="4" t="s">
        <v>53</v>
      </c>
      <c r="B39" s="5" t="s">
        <v>45</v>
      </c>
      <c r="C39" s="15">
        <f>'[1]Структури по НКРЕ КП'!$AJ$37-'[1]Структури по НКРЕ КП'!$AJ$41-'[1]Структури по НКРЕ КП'!$AJ$40</f>
        <v>151.75704919590302</v>
      </c>
      <c r="D39" s="21">
        <f t="shared" si="0"/>
        <v>9.178234436230866</v>
      </c>
      <c r="E39" s="15">
        <f t="shared" si="3"/>
        <v>0.5241326722069899</v>
      </c>
    </row>
    <row r="40" spans="1:5" ht="15">
      <c r="A40" s="4" t="s">
        <v>54</v>
      </c>
      <c r="B40" s="5" t="s">
        <v>29</v>
      </c>
      <c r="C40" s="15">
        <f>'Структура БО'!C40</f>
        <v>16.147</v>
      </c>
      <c r="D40" s="21">
        <f t="shared" si="0"/>
        <v>0.9765671659212835</v>
      </c>
      <c r="E40" s="15">
        <f t="shared" si="3"/>
        <v>0.05576788889194312</v>
      </c>
    </row>
    <row r="41" spans="1:5" ht="15">
      <c r="A41" s="12" t="s">
        <v>41</v>
      </c>
      <c r="B41" s="6" t="s">
        <v>42</v>
      </c>
      <c r="C41" s="16">
        <f>D41*C$44/1000</f>
        <v>0</v>
      </c>
      <c r="D41" s="17">
        <v>0</v>
      </c>
      <c r="E41" s="16">
        <f t="shared" si="3"/>
        <v>0</v>
      </c>
    </row>
    <row r="42" spans="1:5" ht="15">
      <c r="A42" s="1">
        <v>5</v>
      </c>
      <c r="B42" s="6" t="s">
        <v>12</v>
      </c>
      <c r="C42" s="13">
        <f>C11+C23+C33</f>
        <v>28953.93804719186</v>
      </c>
      <c r="D42" s="21">
        <f>D33+D23+D11</f>
        <v>1751.1280870134744</v>
      </c>
      <c r="E42" s="13">
        <f>SUM(E11,E23,E33)</f>
        <v>100</v>
      </c>
    </row>
    <row r="43" spans="1:5" ht="15">
      <c r="A43" s="1">
        <v>6</v>
      </c>
      <c r="B43" s="6" t="s">
        <v>33</v>
      </c>
      <c r="C43" s="14"/>
      <c r="D43" s="13">
        <f>D42</f>
        <v>1751.1280870134744</v>
      </c>
      <c r="E43" s="14"/>
    </row>
    <row r="44" spans="1:5" ht="15">
      <c r="A44" s="1">
        <v>7</v>
      </c>
      <c r="B44" s="6" t="s">
        <v>34</v>
      </c>
      <c r="C44" s="14">
        <v>16534.449</v>
      </c>
      <c r="D44" s="14"/>
      <c r="E44" s="14"/>
    </row>
    <row r="45" spans="1:5" ht="15">
      <c r="A45" s="10">
        <v>8</v>
      </c>
      <c r="B45" s="11" t="s">
        <v>40</v>
      </c>
      <c r="C45" s="18"/>
      <c r="D45" s="29">
        <f>(C21+C31+C40)/C42*100</f>
        <v>1.6989744165309133</v>
      </c>
      <c r="E45" s="18"/>
    </row>
    <row r="46" spans="2:5" ht="15">
      <c r="B46" s="7"/>
      <c r="C46" s="19"/>
      <c r="D46" s="19"/>
      <c r="E46" s="19"/>
    </row>
    <row r="47" spans="1:5" ht="15.75">
      <c r="A47" s="49" t="s">
        <v>80</v>
      </c>
      <c r="B47" s="7"/>
      <c r="C47" s="19"/>
      <c r="D47" s="35"/>
      <c r="E47" s="35"/>
    </row>
    <row r="48" spans="1:5" ht="15.75">
      <c r="A48" s="49"/>
      <c r="B48" s="19"/>
      <c r="C48" s="19"/>
      <c r="D48" s="19"/>
      <c r="E48" s="19"/>
    </row>
    <row r="49" spans="1:5" ht="15.75">
      <c r="A49" s="49" t="s">
        <v>81</v>
      </c>
      <c r="B49" s="9"/>
      <c r="C49" s="9"/>
      <c r="D49" s="9"/>
      <c r="E49" s="19"/>
    </row>
  </sheetData>
  <sheetProtection/>
  <mergeCells count="5">
    <mergeCell ref="A5:E5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5.57421875" style="0" customWidth="1"/>
    <col min="2" max="2" width="49.7109375" style="0" customWidth="1"/>
    <col min="3" max="3" width="12.28125" style="0" customWidth="1"/>
    <col min="4" max="4" width="12.00390625" style="0" customWidth="1"/>
    <col min="5" max="5" width="10.140625" style="0" customWidth="1"/>
  </cols>
  <sheetData>
    <row r="1" ht="15.75">
      <c r="E1" s="48" t="s">
        <v>77</v>
      </c>
    </row>
    <row r="2" ht="15.75">
      <c r="E2" s="48" t="s">
        <v>71</v>
      </c>
    </row>
    <row r="3" ht="15.75">
      <c r="E3" s="48" t="s">
        <v>72</v>
      </c>
    </row>
    <row r="4" ht="15.75">
      <c r="E4" s="48" t="s">
        <v>73</v>
      </c>
    </row>
    <row r="5" spans="1:6" ht="57" customHeight="1">
      <c r="A5" s="37" t="s">
        <v>65</v>
      </c>
      <c r="B5" s="37"/>
      <c r="C5" s="37"/>
      <c r="D5" s="37"/>
      <c r="E5" s="37"/>
      <c r="F5" s="32"/>
    </row>
    <row r="6" ht="15">
      <c r="B6" t="s">
        <v>60</v>
      </c>
    </row>
    <row r="7" ht="15">
      <c r="E7" t="s">
        <v>18</v>
      </c>
    </row>
    <row r="8" spans="1:5" ht="56.25" customHeight="1">
      <c r="A8" s="41" t="s">
        <v>0</v>
      </c>
      <c r="B8" s="41" t="s">
        <v>19</v>
      </c>
      <c r="C8" s="41" t="s">
        <v>57</v>
      </c>
      <c r="D8" s="41"/>
      <c r="E8" s="41" t="s">
        <v>20</v>
      </c>
    </row>
    <row r="9" spans="1:5" ht="15">
      <c r="A9" s="41"/>
      <c r="B9" s="41"/>
      <c r="C9" s="8" t="s">
        <v>21</v>
      </c>
      <c r="D9" s="8" t="s">
        <v>10</v>
      </c>
      <c r="E9" s="41"/>
    </row>
    <row r="10" spans="1:5" ht="1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5">
      <c r="A11" s="1">
        <v>1</v>
      </c>
      <c r="B11" s="3" t="s">
        <v>22</v>
      </c>
      <c r="C11" s="13">
        <f>SUM(C12:C22)</f>
        <v>22300.78074264411</v>
      </c>
      <c r="D11" s="21">
        <f>C11/C$44*1000</f>
        <v>1348.74653171957</v>
      </c>
      <c r="E11" s="13">
        <f>D11/D42*100</f>
        <v>73.71754878931428</v>
      </c>
    </row>
    <row r="12" spans="1:5" ht="15">
      <c r="A12" s="4" t="s">
        <v>1</v>
      </c>
      <c r="B12" s="5" t="s">
        <v>58</v>
      </c>
      <c r="C12" s="15">
        <f>'Структура БО'!C12</f>
        <v>18083.001</v>
      </c>
      <c r="D12" s="21">
        <f aca="true" t="shared" si="0" ref="D12:D40">C12/C$44*1000</f>
        <v>1093.656099456353</v>
      </c>
      <c r="E12" s="15">
        <f>D12/D$42*100</f>
        <v>59.775239434808526</v>
      </c>
    </row>
    <row r="13" spans="1:5" ht="15">
      <c r="A13" s="4" t="s">
        <v>2</v>
      </c>
      <c r="B13" s="5" t="s">
        <v>23</v>
      </c>
      <c r="C13" s="15">
        <f>'[1]Структури по НКРЕ КП'!$P$22</f>
        <v>523.4707348281265</v>
      </c>
      <c r="D13" s="21">
        <f t="shared" si="0"/>
        <v>31.659400009527168</v>
      </c>
      <c r="E13" s="15">
        <f aca="true" t="shared" si="1" ref="E13:E22">D13/D$42*100</f>
        <v>1.7303869259016482</v>
      </c>
    </row>
    <row r="14" spans="1:5" ht="15">
      <c r="A14" s="4" t="s">
        <v>3</v>
      </c>
      <c r="B14" s="5" t="s">
        <v>24</v>
      </c>
      <c r="C14" s="15">
        <f>'Структура БО'!C14</f>
        <v>2950.0539062251596</v>
      </c>
      <c r="D14" s="21">
        <f t="shared" si="0"/>
        <v>178.41864015094544</v>
      </c>
      <c r="E14" s="15">
        <f t="shared" si="1"/>
        <v>9.751709829037841</v>
      </c>
    </row>
    <row r="15" spans="1:5" ht="15">
      <c r="A15" s="4" t="s">
        <v>4</v>
      </c>
      <c r="B15" s="5" t="s">
        <v>25</v>
      </c>
      <c r="C15" s="15">
        <f>'Структура БО'!C15</f>
        <v>649.0118593695352</v>
      </c>
      <c r="D15" s="21">
        <f t="shared" si="0"/>
        <v>39.252100833208</v>
      </c>
      <c r="E15" s="15">
        <f t="shared" si="1"/>
        <v>2.145376162388325</v>
      </c>
    </row>
    <row r="16" spans="1:5" ht="15">
      <c r="A16" s="4" t="s">
        <v>5</v>
      </c>
      <c r="B16" s="5" t="s">
        <v>26</v>
      </c>
      <c r="C16" s="15">
        <f>'Структура БО'!C16</f>
        <v>805.7107027437589</v>
      </c>
      <c r="D16" s="21">
        <f t="shared" si="0"/>
        <v>48.7292139425849</v>
      </c>
      <c r="E16" s="15">
        <f t="shared" si="1"/>
        <v>2.6633604771517754</v>
      </c>
    </row>
    <row r="17" spans="1:5" ht="15">
      <c r="A17" s="4" t="s">
        <v>6</v>
      </c>
      <c r="B17" s="5" t="s">
        <v>27</v>
      </c>
      <c r="C17" s="15">
        <v>0</v>
      </c>
      <c r="D17" s="21">
        <f t="shared" si="0"/>
        <v>0</v>
      </c>
      <c r="E17" s="15">
        <f t="shared" si="1"/>
        <v>0</v>
      </c>
    </row>
    <row r="18" spans="1:5" ht="15">
      <c r="A18" s="4" t="s">
        <v>7</v>
      </c>
      <c r="B18" s="5" t="s">
        <v>44</v>
      </c>
      <c r="C18" s="15">
        <f>'[1]Структури по НКРЕ КП'!$P$32</f>
        <v>649.5560752460381</v>
      </c>
      <c r="D18" s="21">
        <f t="shared" si="0"/>
        <v>39.28501489502541</v>
      </c>
      <c r="E18" s="15">
        <f t="shared" si="1"/>
        <v>2.147175124536377</v>
      </c>
    </row>
    <row r="19" spans="1:5" ht="15">
      <c r="A19" s="4" t="s">
        <v>8</v>
      </c>
      <c r="B19" s="5" t="s">
        <v>45</v>
      </c>
      <c r="C19" s="15">
        <f>'[1]Структури по НКРЕ КП'!$P$37-'[1]Структури по НКРЕ КП'!$P$40</f>
        <v>1035.485947092927</v>
      </c>
      <c r="D19" s="21">
        <f t="shared" si="0"/>
        <v>62.625972422360555</v>
      </c>
      <c r="E19" s="15">
        <f t="shared" si="1"/>
        <v>3.422906431231143</v>
      </c>
    </row>
    <row r="20" spans="1:5" ht="15">
      <c r="A20" s="4" t="s">
        <v>9</v>
      </c>
      <c r="B20" s="5" t="s">
        <v>28</v>
      </c>
      <c r="C20" s="15">
        <f>'Структура БО'!C20</f>
        <v>173.25227159334472</v>
      </c>
      <c r="D20" s="21">
        <f t="shared" si="0"/>
        <v>10.478260968559926</v>
      </c>
      <c r="E20" s="15">
        <f t="shared" si="1"/>
        <v>0.5727033923803165</v>
      </c>
    </row>
    <row r="21" spans="1:5" ht="15">
      <c r="A21" s="4" t="s">
        <v>46</v>
      </c>
      <c r="B21" s="5" t="s">
        <v>29</v>
      </c>
      <c r="C21" s="15">
        <f>'Структура БО'!C21</f>
        <v>349.891</v>
      </c>
      <c r="D21" s="21">
        <f t="shared" si="0"/>
        <v>21.161334133359993</v>
      </c>
      <c r="E21" s="15">
        <f t="shared" si="1"/>
        <v>1.1566010697607434</v>
      </c>
    </row>
    <row r="22" spans="1:5" ht="15">
      <c r="A22" s="4" t="s">
        <v>47</v>
      </c>
      <c r="B22" s="5" t="s">
        <v>48</v>
      </c>
      <c r="C22" s="15">
        <f>'Структура БО'!C22</f>
        <v>-2918.652754454774</v>
      </c>
      <c r="D22" s="21">
        <f t="shared" si="0"/>
        <v>-176.5195050923544</v>
      </c>
      <c r="E22" s="15">
        <f t="shared" si="1"/>
        <v>-9.647910057882402</v>
      </c>
    </row>
    <row r="23" spans="1:5" ht="15">
      <c r="A23" s="1">
        <v>2</v>
      </c>
      <c r="B23" s="3" t="s">
        <v>30</v>
      </c>
      <c r="C23" s="13">
        <f>SUM(C24:C32)</f>
        <v>7126.722080191619</v>
      </c>
      <c r="D23" s="21">
        <f t="shared" si="0"/>
        <v>431.02265338213687</v>
      </c>
      <c r="E23" s="13">
        <f>D23/D42*100</f>
        <v>23.55812061995632</v>
      </c>
    </row>
    <row r="24" spans="1:5" ht="15">
      <c r="A24" s="4" t="s">
        <v>16</v>
      </c>
      <c r="B24" s="5" t="s">
        <v>23</v>
      </c>
      <c r="C24" s="15">
        <f>'[1]Структури по НКРЕ КП'!$Z$22</f>
        <v>705.6972022201297</v>
      </c>
      <c r="D24" s="21">
        <f t="shared" si="0"/>
        <v>42.68041845362551</v>
      </c>
      <c r="E24" s="15">
        <f>D24/D$42*100</f>
        <v>2.3327554553131282</v>
      </c>
    </row>
    <row r="25" spans="1:5" ht="15">
      <c r="A25" s="4" t="s">
        <v>17</v>
      </c>
      <c r="B25" s="5" t="s">
        <v>24</v>
      </c>
      <c r="C25" s="15">
        <f>'Структура БО'!C25</f>
        <v>1437.629527920957</v>
      </c>
      <c r="D25" s="21">
        <f t="shared" si="0"/>
        <v>86.94753166077423</v>
      </c>
      <c r="E25" s="15">
        <f aca="true" t="shared" si="2" ref="E25:E32">D25/D$42*100</f>
        <v>4.75223383828967</v>
      </c>
    </row>
    <row r="26" spans="1:5" ht="15">
      <c r="A26" s="4" t="s">
        <v>35</v>
      </c>
      <c r="B26" s="5" t="s">
        <v>25</v>
      </c>
      <c r="C26" s="15">
        <f>'Структура БО'!C26</f>
        <v>316.27849614261055</v>
      </c>
      <c r="D26" s="21">
        <f t="shared" si="0"/>
        <v>19.128456965370333</v>
      </c>
      <c r="E26" s="15">
        <f t="shared" si="2"/>
        <v>1.0454914444237275</v>
      </c>
    </row>
    <row r="27" spans="1:5" ht="15">
      <c r="A27" s="4" t="s">
        <v>36</v>
      </c>
      <c r="B27" s="5" t="s">
        <v>26</v>
      </c>
      <c r="C27" s="15">
        <f>'Структура БО'!C27</f>
        <v>141.28929123731328</v>
      </c>
      <c r="D27" s="21">
        <f t="shared" si="0"/>
        <v>8.545146635204674</v>
      </c>
      <c r="E27" s="15">
        <f t="shared" si="2"/>
        <v>0.4670464384360094</v>
      </c>
    </row>
    <row r="28" spans="1:5" ht="15">
      <c r="A28" s="4" t="s">
        <v>37</v>
      </c>
      <c r="B28" s="5" t="s">
        <v>31</v>
      </c>
      <c r="C28" s="15">
        <f>'Структура БО'!C28</f>
        <v>658.7197472969771</v>
      </c>
      <c r="D28" s="21">
        <f t="shared" si="0"/>
        <v>39.83923185447408</v>
      </c>
      <c r="E28" s="15">
        <f t="shared" si="2"/>
        <v>2.1774665950144767</v>
      </c>
    </row>
    <row r="29" spans="1:5" ht="15">
      <c r="A29" s="4" t="s">
        <v>38</v>
      </c>
      <c r="B29" s="5" t="s">
        <v>44</v>
      </c>
      <c r="C29" s="15">
        <f>'[1]Структури по НКРЕ КП'!$Z$32</f>
        <v>317.7041373383728</v>
      </c>
      <c r="D29" s="21">
        <f t="shared" si="0"/>
        <v>19.214679445222078</v>
      </c>
      <c r="E29" s="15">
        <f t="shared" si="2"/>
        <v>1.0502040495839449</v>
      </c>
    </row>
    <row r="30" spans="1:5" ht="15">
      <c r="A30" s="4" t="s">
        <v>49</v>
      </c>
      <c r="B30" s="5" t="s">
        <v>45</v>
      </c>
      <c r="C30" s="15">
        <f>'[1]Структури по НКРЕ КП'!$Z$37-'[1]Структури по НКРЕ КП'!$Z$40</f>
        <v>504.86892358048624</v>
      </c>
      <c r="D30" s="21">
        <f t="shared" si="0"/>
        <v>30.53436637534678</v>
      </c>
      <c r="E30" s="15">
        <f t="shared" si="2"/>
        <v>1.6688967052657697</v>
      </c>
    </row>
    <row r="31" spans="1:5" ht="15">
      <c r="A31" s="4" t="s">
        <v>50</v>
      </c>
      <c r="B31" s="5" t="s">
        <v>29</v>
      </c>
      <c r="C31" s="15">
        <f>'Структура БО'!C31</f>
        <v>125.882</v>
      </c>
      <c r="D31" s="21">
        <f t="shared" si="0"/>
        <v>7.613316899764849</v>
      </c>
      <c r="E31" s="15">
        <f t="shared" si="2"/>
        <v>0.4161160357471953</v>
      </c>
    </row>
    <row r="32" spans="1:5" ht="15">
      <c r="A32" s="4" t="s">
        <v>52</v>
      </c>
      <c r="B32" s="5" t="s">
        <v>51</v>
      </c>
      <c r="C32" s="15">
        <f>'Структура БО'!C32</f>
        <v>2918.652754454774</v>
      </c>
      <c r="D32" s="21">
        <f t="shared" si="0"/>
        <v>176.5195050923544</v>
      </c>
      <c r="E32" s="15">
        <f t="shared" si="2"/>
        <v>9.647910057882402</v>
      </c>
    </row>
    <row r="33" spans="1:5" ht="15">
      <c r="A33" s="1">
        <v>3</v>
      </c>
      <c r="B33" s="3" t="s">
        <v>32</v>
      </c>
      <c r="C33" s="13">
        <f>SUM(C34:C40)</f>
        <v>824.155172982923</v>
      </c>
      <c r="D33" s="21">
        <f t="shared" si="0"/>
        <v>49.844731625645515</v>
      </c>
      <c r="E33" s="13">
        <f>D33/D42*100</f>
        <v>2.724330590729396</v>
      </c>
    </row>
    <row r="34" spans="1:5" ht="15">
      <c r="A34" s="4" t="s">
        <v>13</v>
      </c>
      <c r="B34" s="5" t="s">
        <v>24</v>
      </c>
      <c r="C34" s="15">
        <f>'Структура БО'!C34</f>
        <v>434.95415594004743</v>
      </c>
      <c r="D34" s="21">
        <f t="shared" si="0"/>
        <v>26.305935924447642</v>
      </c>
      <c r="E34" s="15">
        <f>D34/D$42*100</f>
        <v>1.437786173571598</v>
      </c>
    </row>
    <row r="35" spans="1:5" ht="15">
      <c r="A35" s="4" t="s">
        <v>14</v>
      </c>
      <c r="B35" s="5" t="s">
        <v>25</v>
      </c>
      <c r="C35" s="15">
        <f>'Структура БО'!C35</f>
        <v>95.68991430681042</v>
      </c>
      <c r="D35" s="21">
        <f t="shared" si="0"/>
        <v>5.787305903378481</v>
      </c>
      <c r="E35" s="15">
        <f aca="true" t="shared" si="3" ref="E35:E41">D35/D$42*100</f>
        <v>0.31631295818575156</v>
      </c>
    </row>
    <row r="36" spans="1:5" ht="15">
      <c r="A36" s="4" t="s">
        <v>15</v>
      </c>
      <c r="B36" s="5" t="s">
        <v>26</v>
      </c>
      <c r="C36" s="15">
        <f>'Структура БО'!C36</f>
        <v>6.719607625426194</v>
      </c>
      <c r="D36" s="21">
        <f t="shared" si="0"/>
        <v>0.40640045673286085</v>
      </c>
      <c r="E36" s="15">
        <f t="shared" si="3"/>
        <v>0.022212361472402506</v>
      </c>
    </row>
    <row r="37" spans="1:5" ht="15">
      <c r="A37" s="4" t="s">
        <v>39</v>
      </c>
      <c r="B37" s="5" t="s">
        <v>28</v>
      </c>
      <c r="C37" s="15">
        <f>'Структура БО'!C37</f>
        <v>22.171088106083243</v>
      </c>
      <c r="D37" s="21">
        <f t="shared" si="0"/>
        <v>1.3409027483215947</v>
      </c>
      <c r="E37" s="15">
        <f t="shared" si="3"/>
        <v>0.07328883629832025</v>
      </c>
    </row>
    <row r="38" spans="1:5" ht="15">
      <c r="A38" s="4" t="s">
        <v>43</v>
      </c>
      <c r="B38" s="5" t="s">
        <v>44</v>
      </c>
      <c r="C38" s="15">
        <f>'[1]Структури по НКРЕ КП'!$AJ$32</f>
        <v>95.79665442134811</v>
      </c>
      <c r="D38" s="21">
        <f t="shared" si="0"/>
        <v>5.793761523069085</v>
      </c>
      <c r="E38" s="15">
        <f t="shared" si="3"/>
        <v>0.3166657987294085</v>
      </c>
    </row>
    <row r="39" spans="1:5" ht="15">
      <c r="A39" s="4" t="s">
        <v>53</v>
      </c>
      <c r="B39" s="5" t="s">
        <v>45</v>
      </c>
      <c r="C39" s="15">
        <f>'[1]Структури по НКРЕ КП'!$AJ$37-'[1]Структури по НКРЕ КП'!$AJ$40</f>
        <v>152.67675258320753</v>
      </c>
      <c r="D39" s="21">
        <f t="shared" si="0"/>
        <v>9.233857903774568</v>
      </c>
      <c r="E39" s="15">
        <f t="shared" si="3"/>
        <v>0.5046888755793494</v>
      </c>
    </row>
    <row r="40" spans="1:5" ht="15">
      <c r="A40" s="4" t="s">
        <v>54</v>
      </c>
      <c r="B40" s="5" t="s">
        <v>29</v>
      </c>
      <c r="C40" s="15">
        <f>'Структура БО'!C40</f>
        <v>16.147</v>
      </c>
      <c r="D40" s="21">
        <f t="shared" si="0"/>
        <v>0.9765671659212835</v>
      </c>
      <c r="E40" s="15">
        <f t="shared" si="3"/>
        <v>0.053375586892565746</v>
      </c>
    </row>
    <row r="41" spans="1:5" ht="15">
      <c r="A41" s="12" t="s">
        <v>41</v>
      </c>
      <c r="B41" s="6" t="s">
        <v>42</v>
      </c>
      <c r="C41" s="16">
        <f>D41*C$44/1000</f>
        <v>0</v>
      </c>
      <c r="D41" s="17">
        <v>0</v>
      </c>
      <c r="E41" s="16">
        <f t="shared" si="3"/>
        <v>0</v>
      </c>
    </row>
    <row r="42" spans="1:5" ht="15">
      <c r="A42" s="1">
        <v>5</v>
      </c>
      <c r="B42" s="6" t="s">
        <v>12</v>
      </c>
      <c r="C42" s="13">
        <f>C11+C23+C33</f>
        <v>30251.657995818652</v>
      </c>
      <c r="D42" s="21">
        <f>D33+D23+D11</f>
        <v>1829.6139167273523</v>
      </c>
      <c r="E42" s="13">
        <f>SUM(E11,E23,E33)</f>
        <v>99.99999999999999</v>
      </c>
    </row>
    <row r="43" spans="1:5" ht="15">
      <c r="A43" s="1">
        <v>6</v>
      </c>
      <c r="B43" s="6" t="s">
        <v>33</v>
      </c>
      <c r="C43" s="14"/>
      <c r="D43" s="21">
        <f>D42</f>
        <v>1829.6139167273523</v>
      </c>
      <c r="E43" s="14"/>
    </row>
    <row r="44" spans="1:5" ht="15">
      <c r="A44" s="1">
        <v>7</v>
      </c>
      <c r="B44" s="6" t="s">
        <v>34</v>
      </c>
      <c r="C44" s="14">
        <v>16534.449</v>
      </c>
      <c r="D44" s="14"/>
      <c r="E44" s="14"/>
    </row>
    <row r="45" spans="1:5" ht="15">
      <c r="A45" s="10">
        <v>8</v>
      </c>
      <c r="B45" s="11" t="s">
        <v>40</v>
      </c>
      <c r="C45" s="18"/>
      <c r="D45" s="29">
        <f>(C21+C31+C40)/C42*100</f>
        <v>1.6260926924005044</v>
      </c>
      <c r="E45" s="18"/>
    </row>
    <row r="46" spans="2:5" ht="15">
      <c r="B46" s="7"/>
      <c r="C46" s="25"/>
      <c r="D46" s="25"/>
      <c r="E46" s="25"/>
    </row>
    <row r="47" spans="1:5" ht="16.5" customHeight="1">
      <c r="A47" s="49" t="s">
        <v>80</v>
      </c>
      <c r="B47" s="7"/>
      <c r="C47" s="25"/>
      <c r="D47" s="33"/>
      <c r="E47" s="33"/>
    </row>
    <row r="48" spans="1:5" ht="15.75">
      <c r="A48" s="49"/>
      <c r="B48" s="25"/>
      <c r="C48" s="25"/>
      <c r="D48" s="25"/>
      <c r="E48" s="25"/>
    </row>
    <row r="49" spans="1:5" ht="19.5" customHeight="1">
      <c r="A49" s="49" t="s">
        <v>81</v>
      </c>
      <c r="B49" s="25"/>
      <c r="C49" s="25"/>
      <c r="D49" s="25"/>
      <c r="E49" s="25"/>
    </row>
  </sheetData>
  <sheetProtection/>
  <mergeCells count="5">
    <mergeCell ref="A5:E5"/>
    <mergeCell ref="A8:A9"/>
    <mergeCell ref="B8:B9"/>
    <mergeCell ref="C8:D8"/>
    <mergeCell ref="E8:E9"/>
  </mergeCells>
  <printOptions/>
  <pageMargins left="1.1811023622047245" right="0.3937007874015748" top="0.5905511811023623" bottom="0.393700787401574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39" sqref="A39:IV39"/>
    </sheetView>
  </sheetViews>
  <sheetFormatPr defaultColWidth="9.140625" defaultRowHeight="15"/>
  <cols>
    <col min="1" max="1" width="5.00390625" style="0" customWidth="1"/>
    <col min="2" max="2" width="49.00390625" style="0" customWidth="1"/>
    <col min="3" max="3" width="11.421875" style="0" customWidth="1"/>
    <col min="4" max="4" width="11.00390625" style="0" customWidth="1"/>
    <col min="5" max="5" width="10.8515625" style="0" customWidth="1"/>
  </cols>
  <sheetData>
    <row r="1" ht="15.75">
      <c r="E1" s="48" t="s">
        <v>78</v>
      </c>
    </row>
    <row r="2" ht="15.75">
      <c r="E2" s="48" t="s">
        <v>71</v>
      </c>
    </row>
    <row r="3" ht="15.75">
      <c r="E3" s="48" t="s">
        <v>72</v>
      </c>
    </row>
    <row r="4" spans="1:5" ht="15.75">
      <c r="A4" s="36"/>
      <c r="B4" s="36"/>
      <c r="C4" s="36"/>
      <c r="D4" s="36"/>
      <c r="E4" s="48" t="s">
        <v>73</v>
      </c>
    </row>
    <row r="5" spans="1:5" ht="57" customHeight="1">
      <c r="A5" s="37" t="s">
        <v>66</v>
      </c>
      <c r="B5" s="42"/>
      <c r="C5" s="42"/>
      <c r="D5" s="42"/>
      <c r="E5" s="42"/>
    </row>
    <row r="6" ht="15">
      <c r="B6" t="s">
        <v>69</v>
      </c>
    </row>
    <row r="7" ht="15">
      <c r="E7" t="s">
        <v>18</v>
      </c>
    </row>
    <row r="8" spans="1:5" ht="57.75" customHeight="1">
      <c r="A8" s="43" t="s">
        <v>0</v>
      </c>
      <c r="B8" s="43" t="s">
        <v>19</v>
      </c>
      <c r="C8" s="45" t="s">
        <v>67</v>
      </c>
      <c r="D8" s="46"/>
      <c r="E8" s="43" t="s">
        <v>20</v>
      </c>
    </row>
    <row r="9" spans="1:5" ht="15">
      <c r="A9" s="44"/>
      <c r="B9" s="44"/>
      <c r="C9" s="8" t="s">
        <v>21</v>
      </c>
      <c r="D9" s="8" t="s">
        <v>10</v>
      </c>
      <c r="E9" s="44"/>
    </row>
    <row r="10" spans="1:5" ht="1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5">
      <c r="A11" s="1">
        <v>1</v>
      </c>
      <c r="B11" s="3" t="s">
        <v>22</v>
      </c>
      <c r="C11" s="13">
        <f>SUM(C12:C22)</f>
        <v>4099.586200162439</v>
      </c>
      <c r="D11" s="21">
        <f>C11/C$44*1000</f>
        <v>1324.0086373356573</v>
      </c>
      <c r="E11" s="13">
        <f>D11/D42*100</f>
        <v>75.14958792050868</v>
      </c>
    </row>
    <row r="12" spans="1:5" ht="15">
      <c r="A12" s="4" t="s">
        <v>1</v>
      </c>
      <c r="B12" s="5" t="s">
        <v>58</v>
      </c>
      <c r="C12" s="15">
        <f>'Структура КП'!C12</f>
        <v>3419.835</v>
      </c>
      <c r="D12" s="21">
        <f aca="true" t="shared" si="0" ref="D12:D40">C12/C$44*1000</f>
        <v>1104.4751487560814</v>
      </c>
      <c r="E12" s="15">
        <f>D12/D$42*100</f>
        <v>62.689056518911514</v>
      </c>
    </row>
    <row r="13" spans="1:5" ht="15">
      <c r="A13" s="4" t="s">
        <v>2</v>
      </c>
      <c r="B13" s="5" t="s">
        <v>23</v>
      </c>
      <c r="C13" s="15">
        <v>0</v>
      </c>
      <c r="D13" s="21">
        <f t="shared" si="0"/>
        <v>0</v>
      </c>
      <c r="E13" s="15">
        <f aca="true" t="shared" si="1" ref="E13:E22">D13/D$42*100</f>
        <v>0</v>
      </c>
    </row>
    <row r="14" spans="1:5" ht="15">
      <c r="A14" s="4" t="s">
        <v>3</v>
      </c>
      <c r="B14" s="5" t="s">
        <v>24</v>
      </c>
      <c r="C14" s="15">
        <f>'Структура КП'!C14</f>
        <v>552.4454859195389</v>
      </c>
      <c r="D14" s="21">
        <f t="shared" si="0"/>
        <v>178.4186401509454</v>
      </c>
      <c r="E14" s="15">
        <f t="shared" si="1"/>
        <v>10.126888078058593</v>
      </c>
    </row>
    <row r="15" spans="1:5" ht="15">
      <c r="A15" s="4" t="s">
        <v>4</v>
      </c>
      <c r="B15" s="5" t="s">
        <v>25</v>
      </c>
      <c r="C15" s="15">
        <f>'Структура КП'!C15</f>
        <v>121.53800690229858</v>
      </c>
      <c r="D15" s="21">
        <f t="shared" si="0"/>
        <v>39.252100833208</v>
      </c>
      <c r="E15" s="15">
        <f t="shared" si="1"/>
        <v>2.227915377172891</v>
      </c>
    </row>
    <row r="16" spans="1:5" ht="15">
      <c r="A16" s="4" t="s">
        <v>5</v>
      </c>
      <c r="B16" s="5" t="s">
        <v>26</v>
      </c>
      <c r="C16" s="15">
        <f>'Структура КП'!C16</f>
        <v>150.8824092158391</v>
      </c>
      <c r="D16" s="21">
        <f t="shared" si="0"/>
        <v>48.7292139425849</v>
      </c>
      <c r="E16" s="15">
        <f t="shared" si="1"/>
        <v>2.7658281405510126</v>
      </c>
    </row>
    <row r="17" spans="1:5" ht="15">
      <c r="A17" s="4" t="s">
        <v>6</v>
      </c>
      <c r="B17" s="5" t="s">
        <v>27</v>
      </c>
      <c r="C17" s="15">
        <v>0</v>
      </c>
      <c r="D17" s="21">
        <f t="shared" si="0"/>
        <v>0</v>
      </c>
      <c r="E17" s="15">
        <f t="shared" si="1"/>
        <v>0</v>
      </c>
    </row>
    <row r="18" spans="1:5" ht="15">
      <c r="A18" s="4" t="s">
        <v>7</v>
      </c>
      <c r="B18" s="5" t="s">
        <v>44</v>
      </c>
      <c r="C18" s="15">
        <f>'[1]Структури по НКРЕ КП'!$Q$32-'[1]Структури по НКРЕ КП'!$Q$35</f>
        <v>114.97637423339134</v>
      </c>
      <c r="D18" s="21">
        <f t="shared" si="0"/>
        <v>37.13294589793361</v>
      </c>
      <c r="E18" s="15">
        <f t="shared" si="1"/>
        <v>2.1076339714216012</v>
      </c>
    </row>
    <row r="19" spans="1:5" ht="15">
      <c r="A19" s="4" t="s">
        <v>8</v>
      </c>
      <c r="B19" s="5" t="s">
        <v>45</v>
      </c>
      <c r="C19" s="15">
        <f>'[1]Структури по НКРЕ КП'!$Q$37-'[1]Структури по НКРЕ КП'!$Q$40-'[1]Структури по НКРЕ КП'!$Q$41</f>
        <v>192.74422626023403</v>
      </c>
      <c r="D19" s="21">
        <f t="shared" si="0"/>
        <v>62.248970482683454</v>
      </c>
      <c r="E19" s="15">
        <f t="shared" si="1"/>
        <v>3.533197857125177</v>
      </c>
    </row>
    <row r="20" spans="1:5" ht="16.5" customHeight="1">
      <c r="A20" s="4" t="s">
        <v>9</v>
      </c>
      <c r="B20" s="5" t="s">
        <v>28</v>
      </c>
      <c r="C20" s="15">
        <f>'Структура КП'!C20</f>
        <v>32.44430048043471</v>
      </c>
      <c r="D20" s="21">
        <f t="shared" si="0"/>
        <v>10.478260968559924</v>
      </c>
      <c r="E20" s="15">
        <f t="shared" si="1"/>
        <v>0.5947370520900919</v>
      </c>
    </row>
    <row r="21" spans="1:5" ht="15">
      <c r="A21" s="4" t="s">
        <v>46</v>
      </c>
      <c r="B21" s="5" t="s">
        <v>29</v>
      </c>
      <c r="C21" s="15">
        <f>'Структура КП'!C21</f>
        <v>65.205</v>
      </c>
      <c r="D21" s="21">
        <f t="shared" si="0"/>
        <v>21.058706655332866</v>
      </c>
      <c r="E21" s="15">
        <f t="shared" si="1"/>
        <v>1.1952740206225225</v>
      </c>
    </row>
    <row r="22" spans="1:5" ht="15">
      <c r="A22" s="4" t="s">
        <v>47</v>
      </c>
      <c r="B22" s="5" t="s">
        <v>48</v>
      </c>
      <c r="C22" s="15">
        <f>'[1]Структури по НКРЕ КП'!$Q$49</f>
        <v>-550.4846028492976</v>
      </c>
      <c r="D22" s="21">
        <f t="shared" si="0"/>
        <v>-177.78535035167204</v>
      </c>
      <c r="E22" s="15">
        <f t="shared" si="1"/>
        <v>-10.090943095444715</v>
      </c>
    </row>
    <row r="23" spans="1:5" ht="15">
      <c r="A23" s="1">
        <v>2</v>
      </c>
      <c r="B23" s="3" t="s">
        <v>30</v>
      </c>
      <c r="C23" s="13">
        <f>SUM(C24:C32)</f>
        <v>1202.4669484924423</v>
      </c>
      <c r="D23" s="21">
        <f t="shared" si="0"/>
        <v>388.3505671503044</v>
      </c>
      <c r="E23" s="13">
        <f>D23/D42*100</f>
        <v>22.042443128445015</v>
      </c>
    </row>
    <row r="24" spans="1:5" ht="15">
      <c r="A24" s="4" t="s">
        <v>16</v>
      </c>
      <c r="B24" s="5" t="s">
        <v>23</v>
      </c>
      <c r="C24" s="15">
        <v>0</v>
      </c>
      <c r="D24" s="21">
        <f t="shared" si="0"/>
        <v>0</v>
      </c>
      <c r="E24" s="15">
        <f>D24/D$42*100</f>
        <v>0</v>
      </c>
    </row>
    <row r="25" spans="1:5" ht="15">
      <c r="A25" s="4" t="s">
        <v>17</v>
      </c>
      <c r="B25" s="5" t="s">
        <v>24</v>
      </c>
      <c r="C25" s="15">
        <f>'Структура КП'!C25</f>
        <v>269.2194679726483</v>
      </c>
      <c r="D25" s="21">
        <f t="shared" si="0"/>
        <v>86.94753166077422</v>
      </c>
      <c r="E25" s="15">
        <f aca="true" t="shared" si="2" ref="E25:E32">D25/D$42*100</f>
        <v>4.935066880047908</v>
      </c>
    </row>
    <row r="26" spans="1:5" ht="15">
      <c r="A26" s="4" t="s">
        <v>35</v>
      </c>
      <c r="B26" s="5" t="s">
        <v>25</v>
      </c>
      <c r="C26" s="15">
        <f>'Структура КП'!C26</f>
        <v>59.22828295398264</v>
      </c>
      <c r="D26" s="21">
        <f t="shared" si="0"/>
        <v>19.128456965370333</v>
      </c>
      <c r="E26" s="15">
        <f t="shared" si="2"/>
        <v>1.0857147136105398</v>
      </c>
    </row>
    <row r="27" spans="1:5" ht="15">
      <c r="A27" s="4" t="s">
        <v>36</v>
      </c>
      <c r="B27" s="5" t="s">
        <v>26</v>
      </c>
      <c r="C27" s="15">
        <f>'Структура КП'!C27</f>
        <v>26.45871351303618</v>
      </c>
      <c r="D27" s="21">
        <f t="shared" si="0"/>
        <v>8.545146635204674</v>
      </c>
      <c r="E27" s="15">
        <f t="shared" si="2"/>
        <v>0.4850151503907098</v>
      </c>
    </row>
    <row r="28" spans="1:5" ht="15">
      <c r="A28" s="4" t="s">
        <v>37</v>
      </c>
      <c r="B28" s="5" t="s">
        <v>31</v>
      </c>
      <c r="C28" s="15">
        <f>'Структура КП'!C28</f>
        <v>123.35596651720968</v>
      </c>
      <c r="D28" s="21">
        <f t="shared" si="0"/>
        <v>39.83923185447408</v>
      </c>
      <c r="E28" s="15">
        <f t="shared" si="2"/>
        <v>2.2612404273721727</v>
      </c>
    </row>
    <row r="29" spans="1:5" ht="15">
      <c r="A29" s="4" t="s">
        <v>38</v>
      </c>
      <c r="B29" s="5" t="s">
        <v>44</v>
      </c>
      <c r="C29" s="15">
        <f>'[1]Структури по НКРЕ КП'!$AA$32-'[1]Структури по НКРЕ КП'!$AA$35</f>
        <v>56.21810362102494</v>
      </c>
      <c r="D29" s="21">
        <f t="shared" si="0"/>
        <v>18.156284838191407</v>
      </c>
      <c r="E29" s="15">
        <f t="shared" si="2"/>
        <v>1.0305350624472982</v>
      </c>
    </row>
    <row r="30" spans="1:5" ht="15">
      <c r="A30" s="4" t="s">
        <v>49</v>
      </c>
      <c r="B30" s="5" t="s">
        <v>45</v>
      </c>
      <c r="C30" s="15">
        <f>'[1]Структури по НКРЕ КП'!$AA$37-'[1]Структури по НКРЕ КП'!$AA$40-'[1]Структури по НКРЕ КП'!$AA$41</f>
        <v>93.97081106524288</v>
      </c>
      <c r="D30" s="21">
        <f t="shared" si="0"/>
        <v>30.34895704910142</v>
      </c>
      <c r="E30" s="15">
        <f t="shared" si="2"/>
        <v>1.7225806174850442</v>
      </c>
    </row>
    <row r="31" spans="1:5" ht="15">
      <c r="A31" s="4" t="s">
        <v>50</v>
      </c>
      <c r="B31" s="5" t="s">
        <v>29</v>
      </c>
      <c r="C31" s="15">
        <f>'Структура КП'!C31</f>
        <v>23.531</v>
      </c>
      <c r="D31" s="21">
        <f t="shared" si="0"/>
        <v>7.59960779551626</v>
      </c>
      <c r="E31" s="15">
        <f t="shared" si="2"/>
        <v>0.43134718164663116</v>
      </c>
    </row>
    <row r="32" spans="1:5" ht="15">
      <c r="A32" s="4" t="s">
        <v>52</v>
      </c>
      <c r="B32" s="5" t="s">
        <v>51</v>
      </c>
      <c r="C32" s="15">
        <f>'[1]Структури по НКРЕ КП'!$AA$46</f>
        <v>550.4846028492976</v>
      </c>
      <c r="D32" s="21">
        <f t="shared" si="0"/>
        <v>177.78535035167204</v>
      </c>
      <c r="E32" s="15">
        <f t="shared" si="2"/>
        <v>10.090943095444715</v>
      </c>
    </row>
    <row r="33" spans="1:5" ht="15">
      <c r="A33" s="1">
        <v>3</v>
      </c>
      <c r="B33" s="3" t="s">
        <v>32</v>
      </c>
      <c r="C33" s="13">
        <f>SUM(C34:C40)</f>
        <v>153.18128922237867</v>
      </c>
      <c r="D33" s="21">
        <f t="shared" si="0"/>
        <v>49.471663750015715</v>
      </c>
      <c r="E33" s="13">
        <f>D33/D42*100</f>
        <v>2.807968951046301</v>
      </c>
    </row>
    <row r="34" spans="1:5" ht="15">
      <c r="A34" s="4" t="s">
        <v>13</v>
      </c>
      <c r="B34" s="5" t="s">
        <v>24</v>
      </c>
      <c r="C34" s="15">
        <f>'Структура КП'!C34</f>
        <v>81.45222686404792</v>
      </c>
      <c r="D34" s="21">
        <f t="shared" si="0"/>
        <v>26.305935924447642</v>
      </c>
      <c r="E34" s="15">
        <f>D34/D$42*100</f>
        <v>1.4931022267072833</v>
      </c>
    </row>
    <row r="35" spans="1:5" ht="15">
      <c r="A35" s="4" t="s">
        <v>14</v>
      </c>
      <c r="B35" s="5" t="s">
        <v>25</v>
      </c>
      <c r="C35" s="15">
        <f>'Структура КП'!C35</f>
        <v>17.91948991009054</v>
      </c>
      <c r="D35" s="21">
        <f t="shared" si="0"/>
        <v>5.787305903378481</v>
      </c>
      <c r="E35" s="15">
        <f aca="true" t="shared" si="3" ref="E35:E41">D35/D$42*100</f>
        <v>0.3284824898756023</v>
      </c>
    </row>
    <row r="36" spans="1:5" ht="15">
      <c r="A36" s="4" t="s">
        <v>15</v>
      </c>
      <c r="B36" s="5" t="s">
        <v>26</v>
      </c>
      <c r="C36" s="15">
        <f>'Структура КП'!C36</f>
        <v>1.2583556158020532</v>
      </c>
      <c r="D36" s="21">
        <f t="shared" si="0"/>
        <v>0.4064004567328608</v>
      </c>
      <c r="E36" s="15">
        <f t="shared" si="3"/>
        <v>0.02306693928797869</v>
      </c>
    </row>
    <row r="37" spans="1:5" ht="15">
      <c r="A37" s="4" t="s">
        <v>39</v>
      </c>
      <c r="B37" s="5" t="s">
        <v>28</v>
      </c>
      <c r="C37" s="15">
        <f>'Структура КП'!C37</f>
        <v>4.15189617934908</v>
      </c>
      <c r="D37" s="21">
        <f t="shared" si="0"/>
        <v>1.3409027483215947</v>
      </c>
      <c r="E37" s="15">
        <f t="shared" si="3"/>
        <v>0.07610848308408658</v>
      </c>
    </row>
    <row r="38" spans="1:5" ht="15">
      <c r="A38" s="4" t="s">
        <v>43</v>
      </c>
      <c r="B38" s="5" t="s">
        <v>44</v>
      </c>
      <c r="C38" s="15">
        <f>'[1]Структури по НКРЕ КП'!$AK$32-'[1]Структури по НКРЕ КП'!$AK$35</f>
        <v>16.956349525872238</v>
      </c>
      <c r="D38" s="21">
        <f t="shared" si="0"/>
        <v>5.476248609932306</v>
      </c>
      <c r="E38" s="15">
        <f t="shared" si="3"/>
        <v>0.3108271462751341</v>
      </c>
    </row>
    <row r="39" spans="1:5" ht="15">
      <c r="A39" s="4" t="s">
        <v>53</v>
      </c>
      <c r="B39" s="5" t="s">
        <v>45</v>
      </c>
      <c r="C39" s="15">
        <f>'[1]Структури по НКРЕ КП'!$AK$37-'[1]Структури по НКРЕ КП'!$AK$40-'[1]Структури по НКРЕ КП'!$AK$41</f>
        <v>28.418971127216828</v>
      </c>
      <c r="D39" s="21">
        <f t="shared" si="0"/>
        <v>9.178234436230868</v>
      </c>
      <c r="E39" s="15">
        <f t="shared" si="3"/>
        <v>0.5209486677583598</v>
      </c>
    </row>
    <row r="40" spans="1:5" ht="15">
      <c r="A40" s="4" t="s">
        <v>54</v>
      </c>
      <c r="B40" s="5" t="s">
        <v>29</v>
      </c>
      <c r="C40" s="15">
        <f>'Структура КП'!C40</f>
        <v>3.024</v>
      </c>
      <c r="D40" s="21">
        <f t="shared" si="0"/>
        <v>0.9766356709719592</v>
      </c>
      <c r="E40" s="15">
        <f t="shared" si="3"/>
        <v>0.05543299805785613</v>
      </c>
    </row>
    <row r="41" spans="1:5" ht="15">
      <c r="A41" s="12" t="s">
        <v>41</v>
      </c>
      <c r="B41" s="6" t="s">
        <v>42</v>
      </c>
      <c r="C41" s="16">
        <f>D41*C$44/1000</f>
        <v>0</v>
      </c>
      <c r="D41" s="17">
        <v>0</v>
      </c>
      <c r="E41" s="16">
        <f t="shared" si="3"/>
        <v>0</v>
      </c>
    </row>
    <row r="42" spans="1:5" ht="15">
      <c r="A42" s="1">
        <v>5</v>
      </c>
      <c r="B42" s="6" t="s">
        <v>12</v>
      </c>
      <c r="C42" s="13">
        <f>C11+C23+C33</f>
        <v>5455.2344378772605</v>
      </c>
      <c r="D42" s="21">
        <f>D33+D23+D11</f>
        <v>1761.8308682359775</v>
      </c>
      <c r="E42" s="13">
        <f>SUM(E11,E23,E33)</f>
        <v>100</v>
      </c>
    </row>
    <row r="43" spans="1:5" ht="15">
      <c r="A43" s="1">
        <v>6</v>
      </c>
      <c r="B43" s="6" t="s">
        <v>33</v>
      </c>
      <c r="C43" s="14"/>
      <c r="D43" s="21">
        <f>D42</f>
        <v>1761.8308682359775</v>
      </c>
      <c r="E43" s="14"/>
    </row>
    <row r="44" spans="1:5" ht="15">
      <c r="A44" s="1">
        <v>7</v>
      </c>
      <c r="B44" s="6" t="s">
        <v>34</v>
      </c>
      <c r="C44" s="14">
        <v>3096.344</v>
      </c>
      <c r="D44" s="14"/>
      <c r="E44" s="14"/>
    </row>
    <row r="45" spans="1:5" ht="15">
      <c r="A45" s="10">
        <v>8</v>
      </c>
      <c r="B45" s="11" t="s">
        <v>40</v>
      </c>
      <c r="C45" s="18"/>
      <c r="D45" s="29">
        <f>(C21+C31+C40)/C42*100</f>
        <v>1.6820542003270096</v>
      </c>
      <c r="E45" s="18"/>
    </row>
    <row r="46" spans="2:5" ht="17.25" customHeight="1">
      <c r="B46" s="7"/>
      <c r="C46" s="19"/>
      <c r="D46" s="19"/>
      <c r="E46" s="19"/>
    </row>
    <row r="47" spans="1:5" ht="23.25" customHeight="1">
      <c r="A47" s="49" t="s">
        <v>80</v>
      </c>
      <c r="B47" s="7"/>
      <c r="C47" s="19"/>
      <c r="D47" s="35"/>
      <c r="E47" s="35"/>
    </row>
    <row r="48" spans="1:5" ht="15.75">
      <c r="A48" s="49"/>
      <c r="B48" s="19"/>
      <c r="C48" s="19"/>
      <c r="D48" s="19"/>
      <c r="E48" s="19"/>
    </row>
    <row r="49" spans="1:5" ht="15.75">
      <c r="A49" s="49" t="s">
        <v>81</v>
      </c>
      <c r="B49" s="9"/>
      <c r="C49" s="9"/>
      <c r="D49" s="9"/>
      <c r="E49" s="19"/>
    </row>
  </sheetData>
  <sheetProtection/>
  <mergeCells count="5">
    <mergeCell ref="A5:E5"/>
    <mergeCell ref="A8:A9"/>
    <mergeCell ref="B8:B9"/>
    <mergeCell ref="C8:D8"/>
    <mergeCell ref="E8:E9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zoomScalePageLayoutView="0" workbookViewId="0" topLeftCell="A1">
      <selection activeCell="A46" sqref="A46:A48"/>
    </sheetView>
  </sheetViews>
  <sheetFormatPr defaultColWidth="9.140625" defaultRowHeight="15"/>
  <cols>
    <col min="1" max="1" width="5.421875" style="0" customWidth="1"/>
    <col min="2" max="2" width="49.57421875" style="0" customWidth="1"/>
    <col min="3" max="3" width="13.140625" style="0" customWidth="1"/>
    <col min="4" max="4" width="10.57421875" style="0" customWidth="1"/>
    <col min="5" max="5" width="12.00390625" style="0" customWidth="1"/>
  </cols>
  <sheetData>
    <row r="1" ht="15.75">
      <c r="E1" s="48" t="s">
        <v>79</v>
      </c>
    </row>
    <row r="2" ht="15.75">
      <c r="E2" s="48" t="s">
        <v>71</v>
      </c>
    </row>
    <row r="3" ht="15.75">
      <c r="E3" s="48" t="s">
        <v>72</v>
      </c>
    </row>
    <row r="4" ht="15.75">
      <c r="E4" s="48" t="s">
        <v>73</v>
      </c>
    </row>
    <row r="5" spans="1:5" ht="63.75" customHeight="1">
      <c r="A5" s="37" t="s">
        <v>68</v>
      </c>
      <c r="B5" s="38"/>
      <c r="C5" s="38"/>
      <c r="D5" s="38"/>
      <c r="E5" s="38"/>
    </row>
    <row r="6" spans="1:5" ht="15">
      <c r="A6" s="47" t="s">
        <v>60</v>
      </c>
      <c r="B6" s="47"/>
      <c r="C6" s="47"/>
      <c r="D6" s="47"/>
      <c r="E6" t="s">
        <v>18</v>
      </c>
    </row>
    <row r="7" spans="1:5" ht="28.5" customHeight="1">
      <c r="A7" s="41" t="s">
        <v>0</v>
      </c>
      <c r="B7" s="41" t="s">
        <v>19</v>
      </c>
      <c r="C7" s="41" t="s">
        <v>55</v>
      </c>
      <c r="D7" s="41"/>
      <c r="E7" s="41" t="s">
        <v>20</v>
      </c>
    </row>
    <row r="8" spans="1:5" ht="15">
      <c r="A8" s="41"/>
      <c r="B8" s="41"/>
      <c r="C8" s="8" t="s">
        <v>21</v>
      </c>
      <c r="D8" s="8" t="s">
        <v>10</v>
      </c>
      <c r="E8" s="41"/>
    </row>
    <row r="9" spans="1:5" ht="1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15">
      <c r="A10" s="1">
        <v>1</v>
      </c>
      <c r="B10" s="3" t="s">
        <v>22</v>
      </c>
      <c r="C10" s="13">
        <f>SUM(C11:C21)</f>
        <v>20138.996964588347</v>
      </c>
      <c r="D10" s="21">
        <f>C10/C$43*1000</f>
        <v>1218.0023032269382</v>
      </c>
      <c r="E10" s="13">
        <f>D10/D41*100</f>
        <v>73.78050504371511</v>
      </c>
    </row>
    <row r="11" spans="1:5" ht="14.25" customHeight="1">
      <c r="A11" s="4" t="s">
        <v>1</v>
      </c>
      <c r="B11" s="5" t="s">
        <v>58</v>
      </c>
      <c r="C11" s="15">
        <f>'Структура БО'!F12</f>
        <v>16274.7009</v>
      </c>
      <c r="D11" s="21">
        <v>636.539</v>
      </c>
      <c r="E11" s="15">
        <f>D11/D$41*100</f>
        <v>38.55835803889363</v>
      </c>
    </row>
    <row r="12" spans="1:5" ht="12" customHeight="1">
      <c r="A12" s="4" t="s">
        <v>2</v>
      </c>
      <c r="B12" s="5" t="s">
        <v>23</v>
      </c>
      <c r="C12" s="15">
        <f>'Структура БО'!F13</f>
        <v>471.1236613453139</v>
      </c>
      <c r="D12" s="21">
        <f aca="true" t="shared" si="0" ref="D12:D39">C12/C$43*1000</f>
        <v>28.493460008574456</v>
      </c>
      <c r="E12" s="15">
        <f aca="true" t="shared" si="1" ref="E12:E21">D12/D$41*100</f>
        <v>1.7259917032224434</v>
      </c>
    </row>
    <row r="13" spans="1:5" ht="14.25" customHeight="1">
      <c r="A13" s="4" t="s">
        <v>3</v>
      </c>
      <c r="B13" s="5" t="s">
        <v>24</v>
      </c>
      <c r="C13" s="15">
        <f>'Структура БО'!F14</f>
        <v>2655.048515602644</v>
      </c>
      <c r="D13" s="21">
        <f t="shared" si="0"/>
        <v>160.57677613585088</v>
      </c>
      <c r="E13" s="15">
        <f t="shared" si="1"/>
        <v>9.726940261283925</v>
      </c>
    </row>
    <row r="14" spans="1:5" ht="13.5" customHeight="1">
      <c r="A14" s="4" t="s">
        <v>4</v>
      </c>
      <c r="B14" s="5" t="s">
        <v>25</v>
      </c>
      <c r="C14" s="15">
        <f>'Структура БО'!F15</f>
        <v>584.1106734325816</v>
      </c>
      <c r="D14" s="21">
        <f t="shared" si="0"/>
        <v>35.32689074988719</v>
      </c>
      <c r="E14" s="15">
        <f t="shared" si="1"/>
        <v>2.1399268574824637</v>
      </c>
    </row>
    <row r="15" spans="1:5" ht="15" customHeight="1">
      <c r="A15" s="4" t="s">
        <v>5</v>
      </c>
      <c r="B15" s="5" t="s">
        <v>26</v>
      </c>
      <c r="C15" s="15">
        <f>'Структура БО'!F16</f>
        <v>725.1396324693831</v>
      </c>
      <c r="D15" s="21">
        <f t="shared" si="0"/>
        <v>43.85629254832641</v>
      </c>
      <c r="E15" s="15">
        <f t="shared" si="1"/>
        <v>2.656595480146279</v>
      </c>
    </row>
    <row r="16" spans="1:5" ht="15.75" customHeight="1">
      <c r="A16" s="4" t="s">
        <v>6</v>
      </c>
      <c r="B16" s="5" t="s">
        <v>27</v>
      </c>
      <c r="C16" s="15">
        <f>'Структура БО'!F17</f>
        <v>66.6709385123386</v>
      </c>
      <c r="D16" s="21">
        <f t="shared" si="0"/>
        <v>4.032244347080365</v>
      </c>
      <c r="E16" s="15">
        <f t="shared" si="1"/>
        <v>0.24425325272297466</v>
      </c>
    </row>
    <row r="17" spans="1:5" ht="15" customHeight="1">
      <c r="A17" s="4" t="s">
        <v>7</v>
      </c>
      <c r="B17" s="5" t="s">
        <v>44</v>
      </c>
      <c r="C17" s="15">
        <f>'Структура БО'!F18</f>
        <v>584.6004677214343</v>
      </c>
      <c r="D17" s="21">
        <f t="shared" si="0"/>
        <v>35.35651340552287</v>
      </c>
      <c r="E17" s="15">
        <f t="shared" si="1"/>
        <v>2.1417212502251917</v>
      </c>
    </row>
    <row r="18" spans="1:5" ht="13.5" customHeight="1">
      <c r="A18" s="4" t="s">
        <v>8</v>
      </c>
      <c r="B18" s="5" t="s">
        <v>45</v>
      </c>
      <c r="C18" s="15">
        <f>'Структура БО'!F19</f>
        <v>933.5607100799385</v>
      </c>
      <c r="D18" s="21">
        <f t="shared" si="0"/>
        <v>56.461555512369266</v>
      </c>
      <c r="E18" s="15">
        <f t="shared" si="1"/>
        <v>3.420159444871096</v>
      </c>
    </row>
    <row r="19" spans="1:5" ht="12" customHeight="1">
      <c r="A19" s="4" t="s">
        <v>9</v>
      </c>
      <c r="B19" s="5" t="s">
        <v>28</v>
      </c>
      <c r="C19" s="15">
        <f>'Структура БО'!F20</f>
        <v>155.92704443401024</v>
      </c>
      <c r="D19" s="21">
        <f t="shared" si="0"/>
        <v>9.430434871703934</v>
      </c>
      <c r="E19" s="15">
        <f t="shared" si="1"/>
        <v>0.5712487125621968</v>
      </c>
    </row>
    <row r="20" spans="1:5" ht="13.5" customHeight="1">
      <c r="A20" s="4" t="s">
        <v>46</v>
      </c>
      <c r="B20" s="5" t="s">
        <v>29</v>
      </c>
      <c r="C20" s="15">
        <f>'Структура БО'!F21</f>
        <v>314.9019</v>
      </c>
      <c r="D20" s="21">
        <f t="shared" si="0"/>
        <v>19.045200720023992</v>
      </c>
      <c r="E20" s="15">
        <f t="shared" si="1"/>
        <v>1.1536632763825625</v>
      </c>
    </row>
    <row r="21" spans="1:5" ht="12.75" customHeight="1">
      <c r="A21" s="4" t="s">
        <v>47</v>
      </c>
      <c r="B21" s="5" t="s">
        <v>48</v>
      </c>
      <c r="C21" s="15">
        <f>'Структура БО'!F22</f>
        <v>-2626.7874790092965</v>
      </c>
      <c r="D21" s="21">
        <f t="shared" si="0"/>
        <v>-158.86755458311893</v>
      </c>
      <c r="E21" s="15">
        <f t="shared" si="1"/>
        <v>-9.623404143939926</v>
      </c>
    </row>
    <row r="22" spans="1:5" ht="15">
      <c r="A22" s="1">
        <v>2</v>
      </c>
      <c r="B22" s="3" t="s">
        <v>30</v>
      </c>
      <c r="C22" s="13">
        <f>SUM(C23:C31)</f>
        <v>6414.848097780034</v>
      </c>
      <c r="D22" s="21">
        <f t="shared" si="0"/>
        <v>387.9686645608834</v>
      </c>
      <c r="E22" s="13">
        <f>D22/D41*100</f>
        <v>23.50120680117002</v>
      </c>
    </row>
    <row r="23" spans="1:5" ht="15">
      <c r="A23" s="4" t="s">
        <v>16</v>
      </c>
      <c r="B23" s="5" t="s">
        <v>23</v>
      </c>
      <c r="C23" s="15">
        <f>'Структура БО'!F24</f>
        <v>635.1274819981168</v>
      </c>
      <c r="D23" s="21">
        <f t="shared" si="0"/>
        <v>38.41237660826295</v>
      </c>
      <c r="E23" s="15">
        <f>D23/D$41*100</f>
        <v>2.326830202683929</v>
      </c>
    </row>
    <row r="24" spans="1:5" ht="16.5" customHeight="1">
      <c r="A24" s="4" t="s">
        <v>17</v>
      </c>
      <c r="B24" s="5" t="s">
        <v>24</v>
      </c>
      <c r="C24" s="15">
        <f>'Структура БО'!F25</f>
        <v>1293.8665751288613</v>
      </c>
      <c r="D24" s="21">
        <f t="shared" si="0"/>
        <v>78.25277849469683</v>
      </c>
      <c r="E24" s="15">
        <f aca="true" t="shared" si="2" ref="E24:E31">D24/D$41*100</f>
        <v>4.740163054795945</v>
      </c>
    </row>
    <row r="25" spans="1:5" ht="15">
      <c r="A25" s="4" t="s">
        <v>35</v>
      </c>
      <c r="B25" s="5" t="s">
        <v>25</v>
      </c>
      <c r="C25" s="15">
        <f>'Структура БО'!F26</f>
        <v>284.6506465283495</v>
      </c>
      <c r="D25" s="21">
        <f t="shared" si="0"/>
        <v>17.215611268833303</v>
      </c>
      <c r="E25" s="15">
        <f t="shared" si="2"/>
        <v>1.0428358720551079</v>
      </c>
    </row>
    <row r="26" spans="1:5" ht="15">
      <c r="A26" s="4" t="s">
        <v>36</v>
      </c>
      <c r="B26" s="5" t="s">
        <v>26</v>
      </c>
      <c r="C26" s="15">
        <f>'Структура БО'!F27</f>
        <v>127.16036211358195</v>
      </c>
      <c r="D26" s="21">
        <f t="shared" si="0"/>
        <v>7.690631971684206</v>
      </c>
      <c r="E26" s="15">
        <f t="shared" si="2"/>
        <v>0.4658601297164228</v>
      </c>
    </row>
    <row r="27" spans="1:5" ht="15" customHeight="1">
      <c r="A27" s="4" t="s">
        <v>37</v>
      </c>
      <c r="B27" s="5" t="s">
        <v>31</v>
      </c>
      <c r="C27" s="15">
        <f>'Структура БО'!F28</f>
        <v>592.8477725672793</v>
      </c>
      <c r="D27" s="21">
        <f t="shared" si="0"/>
        <v>35.85530866902667</v>
      </c>
      <c r="E27" s="15">
        <f t="shared" si="2"/>
        <v>2.171935779670023</v>
      </c>
    </row>
    <row r="28" spans="1:5" ht="15">
      <c r="A28" s="4" t="s">
        <v>38</v>
      </c>
      <c r="B28" s="5" t="s">
        <v>44</v>
      </c>
      <c r="C28" s="15">
        <f>'Структура БО'!F29</f>
        <v>285.93372360453554</v>
      </c>
      <c r="D28" s="21">
        <f t="shared" si="0"/>
        <v>17.293211500699872</v>
      </c>
      <c r="E28" s="15">
        <f t="shared" si="2"/>
        <v>1.047536507089587</v>
      </c>
    </row>
    <row r="29" spans="1:5" ht="15">
      <c r="A29" s="4" t="s">
        <v>49</v>
      </c>
      <c r="B29" s="5" t="s">
        <v>45</v>
      </c>
      <c r="C29" s="15">
        <f>'Структура БО'!F30</f>
        <v>455.1802568300126</v>
      </c>
      <c r="D29" s="21">
        <f t="shared" si="0"/>
        <v>27.529206254772237</v>
      </c>
      <c r="E29" s="15">
        <f t="shared" si="2"/>
        <v>1.667582019794636</v>
      </c>
    </row>
    <row r="30" spans="1:5" ht="14.25" customHeight="1">
      <c r="A30" s="4" t="s">
        <v>50</v>
      </c>
      <c r="B30" s="5" t="s">
        <v>29</v>
      </c>
      <c r="C30" s="15">
        <f>'Структура БО'!F31</f>
        <v>113.2938</v>
      </c>
      <c r="D30" s="21">
        <f t="shared" si="0"/>
        <v>6.851985209788364</v>
      </c>
      <c r="E30" s="15">
        <f t="shared" si="2"/>
        <v>0.41505909142444286</v>
      </c>
    </row>
    <row r="31" spans="1:5" ht="15">
      <c r="A31" s="4" t="s">
        <v>52</v>
      </c>
      <c r="B31" s="5" t="s">
        <v>51</v>
      </c>
      <c r="C31" s="15">
        <f>'Структура БО'!F32</f>
        <v>2626.7874790092965</v>
      </c>
      <c r="D31" s="21">
        <f t="shared" si="0"/>
        <v>158.86755458311893</v>
      </c>
      <c r="E31" s="15">
        <f t="shared" si="2"/>
        <v>9.623404143939926</v>
      </c>
    </row>
    <row r="32" spans="1:5" ht="15">
      <c r="A32" s="1">
        <v>3</v>
      </c>
      <c r="B32" s="3" t="s">
        <v>32</v>
      </c>
      <c r="C32" s="13">
        <f>SUM(C33:C39)</f>
        <v>741.9791565847811</v>
      </c>
      <c r="D32" s="21">
        <f t="shared" si="0"/>
        <v>44.87474342717928</v>
      </c>
      <c r="E32" s="13">
        <f>D32/D41*100</f>
        <v>2.718288155114875</v>
      </c>
    </row>
    <row r="33" spans="1:5" ht="16.5" customHeight="1">
      <c r="A33" s="4" t="s">
        <v>13</v>
      </c>
      <c r="B33" s="5" t="s">
        <v>24</v>
      </c>
      <c r="C33" s="15">
        <f>'Структура БО'!F34</f>
        <v>391.4587403460427</v>
      </c>
      <c r="D33" s="21">
        <f t="shared" si="0"/>
        <v>23.675342332002877</v>
      </c>
      <c r="E33" s="15">
        <f>D33/D$41*100</f>
        <v>1.4341341635480964</v>
      </c>
    </row>
    <row r="34" spans="1:5" ht="14.25" customHeight="1">
      <c r="A34" s="4" t="s">
        <v>14</v>
      </c>
      <c r="B34" s="5" t="s">
        <v>25</v>
      </c>
      <c r="C34" s="15">
        <f>'Структура БО'!F35</f>
        <v>86.12092287612938</v>
      </c>
      <c r="D34" s="21">
        <f t="shared" si="0"/>
        <v>5.208575313040633</v>
      </c>
      <c r="E34" s="15">
        <f aca="true" t="shared" si="3" ref="E34:E40">D34/D$41*100</f>
        <v>0.31550951598058125</v>
      </c>
    </row>
    <row r="35" spans="1:5" ht="15" customHeight="1">
      <c r="A35" s="4" t="s">
        <v>15</v>
      </c>
      <c r="B35" s="5" t="s">
        <v>26</v>
      </c>
      <c r="C35" s="15">
        <f>'Структура БО'!F36</f>
        <v>6.047646862883575</v>
      </c>
      <c r="D35" s="21">
        <f t="shared" si="0"/>
        <v>0.36576041105957474</v>
      </c>
      <c r="E35" s="15">
        <f t="shared" si="3"/>
        <v>0.02215594156224205</v>
      </c>
    </row>
    <row r="36" spans="1:5" ht="15">
      <c r="A36" s="4" t="s">
        <v>39</v>
      </c>
      <c r="B36" s="5" t="s">
        <v>28</v>
      </c>
      <c r="C36" s="15">
        <f>'Структура БО'!F37</f>
        <v>19.95397929547492</v>
      </c>
      <c r="D36" s="21">
        <f t="shared" si="0"/>
        <v>1.2068124734894352</v>
      </c>
      <c r="E36" s="15">
        <f t="shared" si="3"/>
        <v>0.07310268096473031</v>
      </c>
    </row>
    <row r="37" spans="1:5" ht="15">
      <c r="A37" s="4" t="s">
        <v>43</v>
      </c>
      <c r="B37" s="5" t="s">
        <v>44</v>
      </c>
      <c r="C37" s="15">
        <f>'Структура БО'!F38</f>
        <v>86.2169889792133</v>
      </c>
      <c r="D37" s="21">
        <f t="shared" si="0"/>
        <v>5.214385370762177</v>
      </c>
      <c r="E37" s="15">
        <f t="shared" si="3"/>
        <v>0.31586146030112394</v>
      </c>
    </row>
    <row r="38" spans="1:5" ht="13.5" customHeight="1">
      <c r="A38" s="4" t="s">
        <v>53</v>
      </c>
      <c r="B38" s="5" t="s">
        <v>45</v>
      </c>
      <c r="C38" s="15">
        <f>'Структура БО'!F39</f>
        <v>137.64857822503726</v>
      </c>
      <c r="D38" s="21">
        <f t="shared" si="0"/>
        <v>8.324957077495432</v>
      </c>
      <c r="E38" s="15">
        <f t="shared" si="3"/>
        <v>0.5042843810866112</v>
      </c>
    </row>
    <row r="39" spans="1:5" ht="13.5" customHeight="1">
      <c r="A39" s="4" t="s">
        <v>54</v>
      </c>
      <c r="B39" s="5" t="s">
        <v>29</v>
      </c>
      <c r="C39" s="15">
        <f>'Структура БО'!F40</f>
        <v>14.5323</v>
      </c>
      <c r="D39" s="21">
        <f t="shared" si="0"/>
        <v>0.8789104493291551</v>
      </c>
      <c r="E39" s="15">
        <f t="shared" si="3"/>
        <v>0.053240011671489784</v>
      </c>
    </row>
    <row r="40" spans="1:5" ht="16.5" customHeight="1">
      <c r="A40" s="12" t="s">
        <v>41</v>
      </c>
      <c r="B40" s="6" t="s">
        <v>42</v>
      </c>
      <c r="C40" s="16">
        <f>D40*C$43/1000</f>
        <v>0</v>
      </c>
      <c r="D40" s="17">
        <v>0</v>
      </c>
      <c r="E40" s="16">
        <f t="shared" si="3"/>
        <v>0</v>
      </c>
    </row>
    <row r="41" spans="1:5" ht="15">
      <c r="A41" s="1">
        <v>5</v>
      </c>
      <c r="B41" s="6" t="s">
        <v>12</v>
      </c>
      <c r="C41" s="13">
        <f>C10+C22+C32</f>
        <v>27295.824218953163</v>
      </c>
      <c r="D41" s="21">
        <f>D32+D22+D10</f>
        <v>1650.8457112150008</v>
      </c>
      <c r="E41" s="13">
        <f>SUM(E10,E22,E32)</f>
        <v>100.00000000000001</v>
      </c>
    </row>
    <row r="42" spans="1:5" ht="15">
      <c r="A42" s="1">
        <v>6</v>
      </c>
      <c r="B42" s="6" t="s">
        <v>33</v>
      </c>
      <c r="C42" s="14"/>
      <c r="D42" s="13">
        <f>D41</f>
        <v>1650.8457112150008</v>
      </c>
      <c r="E42" s="14"/>
    </row>
    <row r="43" spans="1:5" ht="15">
      <c r="A43" s="1">
        <v>7</v>
      </c>
      <c r="B43" s="6" t="s">
        <v>34</v>
      </c>
      <c r="C43" s="14">
        <v>16534.449</v>
      </c>
      <c r="D43" s="14"/>
      <c r="E43" s="14"/>
    </row>
    <row r="44" spans="1:5" ht="15">
      <c r="A44" s="10">
        <v>8</v>
      </c>
      <c r="B44" s="11" t="s">
        <v>40</v>
      </c>
      <c r="C44" s="18"/>
      <c r="D44" s="29">
        <f>(C20+C30+C39)/C41*100</f>
        <v>1.6219623794784948</v>
      </c>
      <c r="E44" s="18"/>
    </row>
    <row r="45" spans="1:5" ht="15">
      <c r="A45" s="22"/>
      <c r="B45" s="7"/>
      <c r="C45" s="23"/>
      <c r="D45" s="24"/>
      <c r="E45" s="23"/>
    </row>
    <row r="46" spans="1:5" ht="14.25" customHeight="1">
      <c r="A46" s="49" t="s">
        <v>80</v>
      </c>
      <c r="B46" s="7"/>
      <c r="C46" s="25"/>
      <c r="D46" s="25"/>
      <c r="E46" s="25"/>
    </row>
    <row r="47" spans="1:5" ht="15.75">
      <c r="A47" s="49"/>
      <c r="B47" s="7"/>
      <c r="C47" s="25"/>
      <c r="D47" s="40"/>
      <c r="E47" s="40"/>
    </row>
    <row r="48" spans="1:5" ht="15.75">
      <c r="A48" s="49" t="s">
        <v>81</v>
      </c>
      <c r="B48" s="25"/>
      <c r="C48" s="25"/>
      <c r="D48" s="25"/>
      <c r="E48" s="25"/>
    </row>
  </sheetData>
  <sheetProtection/>
  <mergeCells count="7">
    <mergeCell ref="E7:E8"/>
    <mergeCell ref="D47:E47"/>
    <mergeCell ref="A5:E5"/>
    <mergeCell ref="A7:A8"/>
    <mergeCell ref="B7:B8"/>
    <mergeCell ref="C7:D7"/>
    <mergeCell ref="A6:D6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2021-01-19T11:31:16Z</cp:lastPrinted>
  <dcterms:created xsi:type="dcterms:W3CDTF">2015-06-05T18:19:34Z</dcterms:created>
  <dcterms:modified xsi:type="dcterms:W3CDTF">2021-01-19T11:32:37Z</dcterms:modified>
  <cp:category/>
  <cp:version/>
  <cp:contentType/>
  <cp:contentStatus/>
</cp:coreProperties>
</file>