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Структура БО" sheetId="1" r:id="rId1"/>
    <sheet name="багат ліц з електр" sheetId="2" r:id="rId2"/>
  </sheets>
  <definedNames/>
  <calcPr fullCalcOnLoad="1"/>
</workbook>
</file>

<file path=xl/sharedStrings.xml><?xml version="1.0" encoding="utf-8"?>
<sst xmlns="http://schemas.openxmlformats.org/spreadsheetml/2006/main" count="157" uniqueCount="71">
  <si>
    <t>№ п/п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</si>
  <si>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</si>
  <si>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</si>
  <si>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</si>
  <si>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</si>
  <si>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</si>
  <si>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</si>
  <si>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</si>
  <si>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</si>
  <si>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</si>
  <si>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грн/Гкал</t>
  </si>
  <si>
    <t>Вартість теплової енергії за відповідним тарифом</t>
  </si>
  <si>
    <t>3.1</t>
  </si>
  <si>
    <t>3.2</t>
  </si>
  <si>
    <t>3.3</t>
  </si>
  <si>
    <t>2.1</t>
  </si>
  <si>
    <t>2.2</t>
  </si>
  <si>
    <t>Без ПДВ</t>
  </si>
  <si>
    <t>Найменування показника</t>
  </si>
  <si>
    <t>Структура тарифу у %</t>
  </si>
  <si>
    <t>тис.грн</t>
  </si>
  <si>
    <t>Виробництво теплової енергії в т.ч.:</t>
  </si>
  <si>
    <t>витрати на електроенергію</t>
  </si>
  <si>
    <t>витрати на оплату праці</t>
  </si>
  <si>
    <t>відрахування на соціальні витрати</t>
  </si>
  <si>
    <t>амортизаційні відрахування</t>
  </si>
  <si>
    <t>витрати на водопостачання</t>
  </si>
  <si>
    <t>інші витрати</t>
  </si>
  <si>
    <t>розрахунковий прибуток</t>
  </si>
  <si>
    <t>Транспортування теплової енергії в т.ч.:</t>
  </si>
  <si>
    <t>витрати на ремонт</t>
  </si>
  <si>
    <t>Постачання теплової енергії в т.ч.:</t>
  </si>
  <si>
    <t>Тариф на теплову енергію грн/Гкал.</t>
  </si>
  <si>
    <t>Обсяг реалізації теплової енергії, Гкал.</t>
  </si>
  <si>
    <t>2.3</t>
  </si>
  <si>
    <t>2.4</t>
  </si>
  <si>
    <t>2.5</t>
  </si>
  <si>
    <t>2.6</t>
  </si>
  <si>
    <t>3.4</t>
  </si>
  <si>
    <t>Красноградського ПТМ</t>
  </si>
  <si>
    <t>О.М. Сидоренко</t>
  </si>
  <si>
    <t xml:space="preserve">            Директор</t>
  </si>
  <si>
    <t>Провідний економіст</t>
  </si>
  <si>
    <t>Рівень рентабельності у %</t>
  </si>
  <si>
    <r>
      <t xml:space="preserve">Структура тарифу на теплову енергію  </t>
    </r>
    <r>
      <rPr>
        <b/>
        <u val="single"/>
        <sz val="14"/>
        <color indexed="8"/>
        <rFont val="Calibri"/>
        <family val="2"/>
      </rPr>
      <t xml:space="preserve">для потреб бюджетних організацій </t>
    </r>
    <r>
      <rPr>
        <b/>
        <sz val="14"/>
        <color indexed="8"/>
        <rFont val="Calibri"/>
        <family val="2"/>
      </rPr>
      <t xml:space="preserve">  Красноградського підприємства теплових мереж</t>
    </r>
  </si>
  <si>
    <t>4</t>
  </si>
  <si>
    <t>Витрати на покриття втрат</t>
  </si>
  <si>
    <t>Додаток №2</t>
  </si>
  <si>
    <t>І.В.Миронова</t>
  </si>
  <si>
    <t>3.5</t>
  </si>
  <si>
    <t>Загальновиробничі витрати</t>
  </si>
  <si>
    <t>Адміністративні витрати</t>
  </si>
  <si>
    <t>1.10</t>
  </si>
  <si>
    <t>1.11</t>
  </si>
  <si>
    <t>Враховані витрати в транспортуванні</t>
  </si>
  <si>
    <t>2.7</t>
  </si>
  <si>
    <t>2.8</t>
  </si>
  <si>
    <t>Витрати на покриття втрат теплової енергії</t>
  </si>
  <si>
    <t>2.9</t>
  </si>
  <si>
    <t>3.6</t>
  </si>
  <si>
    <t>3.7</t>
  </si>
  <si>
    <t>Для потреб бюджетних установ</t>
  </si>
  <si>
    <t xml:space="preserve">витрати на паливо </t>
  </si>
  <si>
    <t>Директор</t>
  </si>
  <si>
    <t>Олександр СИДОРЕНКО</t>
  </si>
  <si>
    <t>Ірина МИРОНОВА</t>
  </si>
  <si>
    <t>(LХХІV позачергова сесія VII скликання)</t>
  </si>
  <si>
    <t>Додаток</t>
  </si>
  <si>
    <t>від 24 листопада 2020 року № 1472-VII</t>
  </si>
  <si>
    <t xml:space="preserve">до рішення районної ради </t>
  </si>
  <si>
    <r>
      <t>Структура планового тарифу на теплову енергію на альтернативному виді палива</t>
    </r>
    <r>
      <rPr>
        <b/>
        <i/>
        <u val="single"/>
        <sz val="14"/>
        <color indexed="8"/>
        <rFont val="Calibri"/>
        <family val="2"/>
      </rPr>
      <t xml:space="preserve">               </t>
    </r>
    <r>
      <rPr>
        <b/>
        <sz val="14"/>
        <color indexed="8"/>
        <rFont val="Calibri"/>
        <family val="2"/>
      </rPr>
      <t xml:space="preserve"> </t>
    </r>
    <r>
      <rPr>
        <b/>
        <u val="single"/>
        <sz val="14"/>
        <color indexed="8"/>
        <rFont val="Calibri"/>
        <family val="2"/>
      </rPr>
      <t xml:space="preserve">для потреб бюджетних організацій (Красноградський багатопрофільний ліцей) </t>
    </r>
    <r>
      <rPr>
        <b/>
        <sz val="14"/>
        <color indexed="8"/>
        <rFont val="Calibri"/>
        <family val="2"/>
      </rPr>
      <t xml:space="preserve">  Красноградського підприємства теплових мереж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</si>
</sst>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2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1"/>
      <name val="Times New Roman"/>
      <family val="1"/>
    </font>
    <font>
      <b/>
      <i/>
      <u val="single"/>
      <sz val="1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0"/>
      <color indexed="8"/>
      <name val="Calibri"/>
      <family val="2"/>
    </font>
    <font>
      <i/>
      <sz val="12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2" borderId="0" applyNumberFormat="0" applyBorder="0" applyAlignment="0" applyProtection="0"/>
    <xf numFmtId="0" fontId="16" fillId="17" borderId="0" applyNumberFormat="0" applyBorder="0" applyAlignment="0" applyProtection="0"/>
    <xf numFmtId="0" fontId="20" fillId="9" borderId="1" applyNumberFormat="0" applyAlignment="0" applyProtection="0"/>
    <xf numFmtId="0" fontId="22" fillId="14" borderId="2" applyNumberFormat="0" applyAlignment="0" applyProtection="0"/>
    <xf numFmtId="0" fontId="2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3" borderId="1" applyNumberFormat="0" applyAlignment="0" applyProtection="0"/>
    <xf numFmtId="0" fontId="21" fillId="0" borderId="6" applyNumberFormat="0" applyFill="0" applyAlignment="0" applyProtection="0"/>
    <xf numFmtId="0" fontId="17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0" fontId="1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26" fillId="0" borderId="0" xfId="58" applyFont="1" applyFill="1" applyBorder="1" applyAlignment="1">
      <alignment horizontal="right" vertical="top"/>
      <protection/>
    </xf>
    <xf numFmtId="0" fontId="26" fillId="0" borderId="0" xfId="0" applyFont="1" applyBorder="1" applyAlignment="1">
      <alignment horizontal="right" vertical="top"/>
    </xf>
    <xf numFmtId="0" fontId="28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Обычный 2 2" xfId="58"/>
    <cellStyle name="Percent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J21" sqref="J21"/>
    </sheetView>
  </sheetViews>
  <sheetFormatPr defaultColWidth="9.140625" defaultRowHeight="15"/>
  <cols>
    <col min="1" max="1" width="8.7109375" style="0" customWidth="1"/>
    <col min="2" max="2" width="38.140625" style="0" customWidth="1"/>
    <col min="3" max="3" width="11.57421875" style="0" customWidth="1"/>
    <col min="4" max="4" width="11.7109375" style="0" customWidth="1"/>
    <col min="5" max="5" width="12.421875" style="0" customWidth="1"/>
    <col min="7" max="7" width="10.57421875" style="0" bestFit="1" customWidth="1"/>
  </cols>
  <sheetData>
    <row r="1" ht="15">
      <c r="E1" t="s">
        <v>47</v>
      </c>
    </row>
    <row r="2" spans="1:5" ht="54.75" customHeight="1">
      <c r="A2" s="28" t="s">
        <v>44</v>
      </c>
      <c r="B2" s="29"/>
      <c r="C2" s="29"/>
      <c r="D2" s="29"/>
      <c r="E2" s="29"/>
    </row>
    <row r="4" ht="15">
      <c r="E4" t="s">
        <v>17</v>
      </c>
    </row>
    <row r="5" spans="1:5" ht="28.5" customHeight="1">
      <c r="A5" s="30" t="s">
        <v>0</v>
      </c>
      <c r="B5" s="30" t="s">
        <v>18</v>
      </c>
      <c r="C5" s="30" t="s">
        <v>61</v>
      </c>
      <c r="D5" s="30"/>
      <c r="E5" s="30" t="s">
        <v>19</v>
      </c>
    </row>
    <row r="6" spans="1:5" ht="15">
      <c r="A6" s="30"/>
      <c r="B6" s="30"/>
      <c r="C6" s="21" t="s">
        <v>20</v>
      </c>
      <c r="D6" s="21" t="s">
        <v>10</v>
      </c>
      <c r="E6" s="30"/>
    </row>
    <row r="7" spans="1:5" ht="15">
      <c r="A7" s="2">
        <v>1</v>
      </c>
      <c r="B7" s="2">
        <v>2</v>
      </c>
      <c r="C7" s="2">
        <v>3</v>
      </c>
      <c r="D7" s="2">
        <v>4</v>
      </c>
      <c r="E7" s="2">
        <v>5</v>
      </c>
    </row>
    <row r="8" spans="1:9" ht="20.25" customHeight="1">
      <c r="A8" s="1">
        <v>1</v>
      </c>
      <c r="B8" s="3" t="s">
        <v>21</v>
      </c>
      <c r="C8" s="12">
        <f>SUM(C9:C19)</f>
        <v>17844.442000000003</v>
      </c>
      <c r="D8" s="22">
        <f>C8/C$41*1000</f>
        <v>1079.2281012811495</v>
      </c>
      <c r="E8" s="12">
        <f>D8/D39*100</f>
        <v>71.1277199231645</v>
      </c>
      <c r="F8">
        <f>C8*90%</f>
        <v>16059.997800000003</v>
      </c>
      <c r="G8" s="20">
        <f>D8*90%</f>
        <v>971.3052911530345</v>
      </c>
      <c r="I8">
        <f>F8/C41*1000</f>
        <v>971.3052911530347</v>
      </c>
    </row>
    <row r="9" spans="1:7" ht="19.5" customHeight="1">
      <c r="A9" s="4" t="s">
        <v>1</v>
      </c>
      <c r="B9" s="5" t="s">
        <v>62</v>
      </c>
      <c r="C9" s="14">
        <v>13033.678</v>
      </c>
      <c r="D9" s="22">
        <f aca="true" t="shared" si="0" ref="D9:D37">C9/C$41*1000</f>
        <v>788.2741057775798</v>
      </c>
      <c r="E9" s="14">
        <f>D9/D$39*100</f>
        <v>51.95207551755953</v>
      </c>
      <c r="F9">
        <f aca="true" t="shared" si="1" ref="F9:F40">C9*90%</f>
        <v>11730.3102</v>
      </c>
      <c r="G9" s="20">
        <f aca="true" t="shared" si="2" ref="G9:G40">D9*90%</f>
        <v>709.4466951998219</v>
      </c>
    </row>
    <row r="10" spans="1:7" ht="19.5" customHeight="1">
      <c r="A10" s="4" t="s">
        <v>2</v>
      </c>
      <c r="B10" s="5" t="s">
        <v>22</v>
      </c>
      <c r="C10" s="14">
        <v>446.386</v>
      </c>
      <c r="D10" s="22">
        <f t="shared" si="0"/>
        <v>26.9973314502346</v>
      </c>
      <c r="E10" s="14">
        <f aca="true" t="shared" si="3" ref="E10:E19">D10/D$39*100</f>
        <v>1.7792889452985818</v>
      </c>
      <c r="F10">
        <f t="shared" si="1"/>
        <v>401.7474</v>
      </c>
      <c r="G10" s="20">
        <f t="shared" si="2"/>
        <v>24.297598305211142</v>
      </c>
    </row>
    <row r="11" spans="1:7" ht="15.75" customHeight="1">
      <c r="A11" s="4" t="s">
        <v>3</v>
      </c>
      <c r="B11" s="5" t="s">
        <v>23</v>
      </c>
      <c r="C11" s="14">
        <v>2950.054</v>
      </c>
      <c r="D11" s="22">
        <f t="shared" si="0"/>
        <v>178.4186458224281</v>
      </c>
      <c r="E11" s="14">
        <f t="shared" si="3"/>
        <v>11.758877899920387</v>
      </c>
      <c r="F11">
        <f t="shared" si="1"/>
        <v>2655.0486</v>
      </c>
      <c r="G11" s="20">
        <f t="shared" si="2"/>
        <v>160.57678124018528</v>
      </c>
    </row>
    <row r="12" spans="1:8" ht="15.75" customHeight="1">
      <c r="A12" s="4" t="s">
        <v>4</v>
      </c>
      <c r="B12" s="5" t="s">
        <v>24</v>
      </c>
      <c r="C12" s="14">
        <v>649.012</v>
      </c>
      <c r="D12" s="22">
        <f t="shared" si="0"/>
        <v>39.25210933850895</v>
      </c>
      <c r="E12" s="14">
        <f t="shared" si="3"/>
        <v>2.586953616300966</v>
      </c>
      <c r="F12">
        <f t="shared" si="1"/>
        <v>584.1107999999999</v>
      </c>
      <c r="G12" s="20">
        <f t="shared" si="2"/>
        <v>35.32689840465806</v>
      </c>
      <c r="H12" s="20">
        <f>C11+C20+C26</f>
        <v>9685.06</v>
      </c>
    </row>
    <row r="13" spans="1:8" ht="15.75" customHeight="1">
      <c r="A13" s="4" t="s">
        <v>5</v>
      </c>
      <c r="B13" s="5" t="s">
        <v>25</v>
      </c>
      <c r="C13" s="14">
        <v>805.711</v>
      </c>
      <c r="D13" s="22">
        <f t="shared" si="0"/>
        <v>48.72923192057988</v>
      </c>
      <c r="E13" s="14">
        <f t="shared" si="3"/>
        <v>3.211553846683062</v>
      </c>
      <c r="F13">
        <f t="shared" si="1"/>
        <v>725.1399</v>
      </c>
      <c r="G13" s="20">
        <f t="shared" si="2"/>
        <v>43.85630872852189</v>
      </c>
      <c r="H13" s="20">
        <f>C12+C21+C27</f>
        <v>1756.0169999999998</v>
      </c>
    </row>
    <row r="14" spans="1:8" ht="15" customHeight="1">
      <c r="A14" s="4" t="s">
        <v>6</v>
      </c>
      <c r="B14" s="5" t="s">
        <v>26</v>
      </c>
      <c r="C14" s="14">
        <v>74.079</v>
      </c>
      <c r="D14" s="22">
        <f t="shared" si="0"/>
        <v>4.480282348689091</v>
      </c>
      <c r="E14" s="14">
        <f t="shared" si="3"/>
        <v>0.2952779562503609</v>
      </c>
      <c r="F14">
        <f t="shared" si="1"/>
        <v>66.6711</v>
      </c>
      <c r="G14" s="20">
        <f t="shared" si="2"/>
        <v>4.032254113820182</v>
      </c>
      <c r="H14" s="20">
        <f>C17+C24+C30</f>
        <v>1138.025</v>
      </c>
    </row>
    <row r="15" spans="1:7" ht="14.25" customHeight="1">
      <c r="A15" s="4" t="s">
        <v>7</v>
      </c>
      <c r="B15" s="5" t="s">
        <v>50</v>
      </c>
      <c r="C15" s="14">
        <v>644.149</v>
      </c>
      <c r="D15" s="22">
        <f t="shared" si="0"/>
        <v>38.957996120705324</v>
      </c>
      <c r="E15" s="14">
        <f t="shared" si="3"/>
        <v>2.5675697598606053</v>
      </c>
      <c r="F15">
        <f t="shared" si="1"/>
        <v>579.7341</v>
      </c>
      <c r="G15" s="20">
        <f t="shared" si="2"/>
        <v>35.06219650863479</v>
      </c>
    </row>
    <row r="16" spans="1:7" ht="14.25" customHeight="1">
      <c r="A16" s="4" t="s">
        <v>8</v>
      </c>
      <c r="B16" s="5" t="s">
        <v>51</v>
      </c>
      <c r="C16" s="14">
        <v>1036.342</v>
      </c>
      <c r="D16" s="22">
        <f t="shared" si="0"/>
        <v>62.6777463222391</v>
      </c>
      <c r="E16" s="14">
        <f t="shared" si="3"/>
        <v>4.13084609317636</v>
      </c>
      <c r="F16">
        <f t="shared" si="1"/>
        <v>932.7078000000001</v>
      </c>
      <c r="G16" s="20">
        <f t="shared" si="2"/>
        <v>56.40997169001519</v>
      </c>
    </row>
    <row r="17" spans="1:7" ht="15.75" customHeight="1">
      <c r="A17" s="4" t="s">
        <v>9</v>
      </c>
      <c r="B17" s="5" t="s">
        <v>27</v>
      </c>
      <c r="C17" s="14">
        <f>8.572+164.68</f>
        <v>173.252</v>
      </c>
      <c r="D17" s="22">
        <f t="shared" si="0"/>
        <v>10.478244542651527</v>
      </c>
      <c r="E17" s="14">
        <f t="shared" si="3"/>
        <v>0.6905802788413388</v>
      </c>
      <c r="F17">
        <f t="shared" si="1"/>
        <v>155.92680000000001</v>
      </c>
      <c r="G17" s="20">
        <f t="shared" si="2"/>
        <v>9.430420088386375</v>
      </c>
    </row>
    <row r="18" spans="1:7" ht="20.25" customHeight="1">
      <c r="A18" s="4" t="s">
        <v>52</v>
      </c>
      <c r="B18" s="5" t="s">
        <v>28</v>
      </c>
      <c r="C18" s="14">
        <v>349.891</v>
      </c>
      <c r="D18" s="22">
        <f t="shared" si="0"/>
        <v>21.161334133359993</v>
      </c>
      <c r="E18" s="14">
        <f t="shared" si="3"/>
        <v>1.3946610968073954</v>
      </c>
      <c r="F18">
        <f t="shared" si="1"/>
        <v>314.9019</v>
      </c>
      <c r="G18" s="20">
        <f t="shared" si="2"/>
        <v>19.045200720023995</v>
      </c>
    </row>
    <row r="19" spans="1:7" ht="19.5" customHeight="1">
      <c r="A19" s="4" t="s">
        <v>53</v>
      </c>
      <c r="B19" s="5" t="s">
        <v>54</v>
      </c>
      <c r="C19" s="14">
        <v>-2318.112</v>
      </c>
      <c r="D19" s="22">
        <f t="shared" si="0"/>
        <v>-140.19892649582698</v>
      </c>
      <c r="E19" s="14">
        <f t="shared" si="3"/>
        <v>-9.239965087534074</v>
      </c>
      <c r="F19">
        <f t="shared" si="1"/>
        <v>-2086.3008</v>
      </c>
      <c r="G19" s="20">
        <f t="shared" si="2"/>
        <v>-126.17903384624428</v>
      </c>
    </row>
    <row r="20" spans="1:7" ht="18.75" customHeight="1">
      <c r="A20" s="1">
        <v>2</v>
      </c>
      <c r="B20" s="3" t="s">
        <v>29</v>
      </c>
      <c r="C20" s="12">
        <f>SUM(C21:C29)</f>
        <v>6419.961</v>
      </c>
      <c r="D20" s="22">
        <f t="shared" si="0"/>
        <v>388.27789181242144</v>
      </c>
      <c r="E20" s="12">
        <f>D20/D39*100</f>
        <v>25.589883277136888</v>
      </c>
      <c r="F20">
        <f t="shared" si="1"/>
        <v>5777.9649</v>
      </c>
      <c r="G20" s="20">
        <f t="shared" si="2"/>
        <v>349.45010263117933</v>
      </c>
    </row>
    <row r="21" spans="1:7" ht="15.75" customHeight="1">
      <c r="A21" s="4" t="s">
        <v>15</v>
      </c>
      <c r="B21" s="5" t="s">
        <v>22</v>
      </c>
      <c r="C21" s="14">
        <v>601.715</v>
      </c>
      <c r="D21" s="22">
        <f t="shared" si="0"/>
        <v>36.39159672027777</v>
      </c>
      <c r="E21" s="14">
        <f>D21/D$39*100</f>
        <v>2.398428373023204</v>
      </c>
      <c r="F21">
        <f t="shared" si="1"/>
        <v>541.5435</v>
      </c>
      <c r="G21" s="20">
        <f t="shared" si="2"/>
        <v>32.752437048249995</v>
      </c>
    </row>
    <row r="22" spans="1:7" ht="16.5" customHeight="1">
      <c r="A22" s="4" t="s">
        <v>16</v>
      </c>
      <c r="B22" s="5" t="s">
        <v>23</v>
      </c>
      <c r="C22" s="14">
        <v>1437.63</v>
      </c>
      <c r="D22" s="22">
        <f t="shared" si="0"/>
        <v>86.94756021201553</v>
      </c>
      <c r="E22" s="14">
        <f aca="true" t="shared" si="4" ref="E22:E29">D22/D$39*100</f>
        <v>5.7303749813605265</v>
      </c>
      <c r="F22">
        <f t="shared" si="1"/>
        <v>1293.8670000000002</v>
      </c>
      <c r="G22" s="20">
        <f t="shared" si="2"/>
        <v>78.25280419081398</v>
      </c>
    </row>
    <row r="23" spans="1:7" ht="15" customHeight="1">
      <c r="A23" s="4" t="s">
        <v>34</v>
      </c>
      <c r="B23" s="5" t="s">
        <v>24</v>
      </c>
      <c r="C23" s="14">
        <v>316.278</v>
      </c>
      <c r="D23" s="22">
        <f t="shared" si="0"/>
        <v>19.128426958769538</v>
      </c>
      <c r="E23" s="14">
        <f t="shared" si="4"/>
        <v>1.2606801043069111</v>
      </c>
      <c r="F23">
        <f t="shared" si="1"/>
        <v>284.65020000000004</v>
      </c>
      <c r="G23" s="20">
        <f t="shared" si="2"/>
        <v>17.215584262892584</v>
      </c>
    </row>
    <row r="24" spans="1:7" ht="14.25" customHeight="1">
      <c r="A24" s="4" t="s">
        <v>35</v>
      </c>
      <c r="B24" s="5" t="s">
        <v>25</v>
      </c>
      <c r="C24" s="14">
        <v>141.289</v>
      </c>
      <c r="D24" s="22">
        <f t="shared" si="0"/>
        <v>8.545129021233183</v>
      </c>
      <c r="E24" s="14">
        <f t="shared" si="4"/>
        <v>0.5631761654538701</v>
      </c>
      <c r="F24">
        <f t="shared" si="1"/>
        <v>127.16009999999999</v>
      </c>
      <c r="G24" s="20">
        <f t="shared" si="2"/>
        <v>7.690616119109865</v>
      </c>
    </row>
    <row r="25" spans="1:7" ht="15.75" customHeight="1">
      <c r="A25" s="4" t="s">
        <v>36</v>
      </c>
      <c r="B25" s="5" t="s">
        <v>30</v>
      </c>
      <c r="C25" s="14">
        <v>658.72</v>
      </c>
      <c r="D25" s="22">
        <f t="shared" si="0"/>
        <v>39.83924713789979</v>
      </c>
      <c r="E25" s="14">
        <f t="shared" si="4"/>
        <v>2.6256495814095464</v>
      </c>
      <c r="F25">
        <f t="shared" si="1"/>
        <v>592.8480000000001</v>
      </c>
      <c r="G25" s="20">
        <f t="shared" si="2"/>
        <v>35.855322424109815</v>
      </c>
    </row>
    <row r="26" spans="1:7" ht="16.5" customHeight="1">
      <c r="A26" s="4" t="s">
        <v>37</v>
      </c>
      <c r="B26" s="5" t="s">
        <v>50</v>
      </c>
      <c r="C26" s="14">
        <v>315.045</v>
      </c>
      <c r="D26" s="22">
        <f t="shared" si="0"/>
        <v>19.053855377944554</v>
      </c>
      <c r="E26" s="14">
        <f t="shared" si="4"/>
        <v>1.2557653819151846</v>
      </c>
      <c r="F26">
        <f t="shared" si="1"/>
        <v>283.5405</v>
      </c>
      <c r="G26" s="20">
        <f t="shared" si="2"/>
        <v>17.1484698401501</v>
      </c>
    </row>
    <row r="27" spans="1:7" ht="14.25" customHeight="1">
      <c r="A27" s="4" t="s">
        <v>55</v>
      </c>
      <c r="B27" s="5" t="s">
        <v>51</v>
      </c>
      <c r="C27" s="14">
        <v>505.29</v>
      </c>
      <c r="D27" s="22">
        <f t="shared" si="0"/>
        <v>30.55983298868925</v>
      </c>
      <c r="E27" s="14">
        <f t="shared" si="4"/>
        <v>2.0140795436459036</v>
      </c>
      <c r="F27">
        <f t="shared" si="1"/>
        <v>454.761</v>
      </c>
      <c r="G27" s="20">
        <f t="shared" si="2"/>
        <v>27.503849689820328</v>
      </c>
    </row>
    <row r="28" spans="1:7" ht="14.25" customHeight="1">
      <c r="A28" s="4" t="s">
        <v>56</v>
      </c>
      <c r="B28" s="5" t="s">
        <v>28</v>
      </c>
      <c r="C28" s="14">
        <v>125.882</v>
      </c>
      <c r="D28" s="22">
        <f t="shared" si="0"/>
        <v>7.613316899764849</v>
      </c>
      <c r="E28" s="14">
        <f t="shared" si="4"/>
        <v>0.5017640584876677</v>
      </c>
      <c r="F28">
        <f t="shared" si="1"/>
        <v>113.2938</v>
      </c>
      <c r="G28" s="20">
        <f t="shared" si="2"/>
        <v>6.851985209788364</v>
      </c>
    </row>
    <row r="29" spans="1:7" ht="15.75" customHeight="1">
      <c r="A29" s="4" t="s">
        <v>58</v>
      </c>
      <c r="B29" s="5" t="s">
        <v>57</v>
      </c>
      <c r="C29" s="14">
        <v>2318.112</v>
      </c>
      <c r="D29" s="22">
        <f t="shared" si="0"/>
        <v>140.19892649582698</v>
      </c>
      <c r="E29" s="14">
        <f t="shared" si="4"/>
        <v>9.239965087534074</v>
      </c>
      <c r="F29">
        <f t="shared" si="1"/>
        <v>2086.3008</v>
      </c>
      <c r="G29" s="20">
        <f t="shared" si="2"/>
        <v>126.17903384624428</v>
      </c>
    </row>
    <row r="30" spans="1:7" ht="15" customHeight="1">
      <c r="A30" s="1">
        <v>3</v>
      </c>
      <c r="B30" s="3" t="s">
        <v>31</v>
      </c>
      <c r="C30" s="12">
        <f>SUM(C31:C37)</f>
        <v>823.4840000000002</v>
      </c>
      <c r="D30" s="22">
        <f t="shared" si="0"/>
        <v>49.80413922471805</v>
      </c>
      <c r="E30" s="12">
        <f>D30/D39*100</f>
        <v>3.2823967996985957</v>
      </c>
      <c r="F30">
        <f t="shared" si="1"/>
        <v>741.1356000000002</v>
      </c>
      <c r="G30" s="20">
        <f t="shared" si="2"/>
        <v>44.823725302246245</v>
      </c>
    </row>
    <row r="31" spans="1:7" ht="15" customHeight="1">
      <c r="A31" s="4" t="s">
        <v>12</v>
      </c>
      <c r="B31" s="5" t="s">
        <v>23</v>
      </c>
      <c r="C31" s="14">
        <v>434.954</v>
      </c>
      <c r="D31" s="22">
        <f t="shared" si="0"/>
        <v>26.30592649322635</v>
      </c>
      <c r="E31" s="14">
        <f>D31/D$39*100</f>
        <v>1.733721138013735</v>
      </c>
      <c r="F31">
        <f t="shared" si="1"/>
        <v>391.4586</v>
      </c>
      <c r="G31" s="20">
        <f t="shared" si="2"/>
        <v>23.67533384390372</v>
      </c>
    </row>
    <row r="32" spans="1:7" ht="27.75" customHeight="1">
      <c r="A32" s="4" t="s">
        <v>13</v>
      </c>
      <c r="B32" s="5" t="s">
        <v>24</v>
      </c>
      <c r="C32" s="14">
        <v>95.69</v>
      </c>
      <c r="D32" s="22">
        <f t="shared" si="0"/>
        <v>5.787311086084573</v>
      </c>
      <c r="E32" s="14">
        <f aca="true" t="shared" si="5" ref="E32:E38">D32/D$39*100</f>
        <v>0.38141912868150263</v>
      </c>
      <c r="F32">
        <f t="shared" si="1"/>
        <v>86.121</v>
      </c>
      <c r="G32" s="20">
        <f t="shared" si="2"/>
        <v>5.208579977476116</v>
      </c>
    </row>
    <row r="33" spans="1:7" ht="18" customHeight="1">
      <c r="A33" s="4" t="s">
        <v>14</v>
      </c>
      <c r="B33" s="5" t="s">
        <v>25</v>
      </c>
      <c r="C33" s="14">
        <v>6.72</v>
      </c>
      <c r="D33" s="22">
        <f t="shared" si="0"/>
        <v>0.40642418746460796</v>
      </c>
      <c r="E33" s="14">
        <f t="shared" si="5"/>
        <v>0.026785834933009695</v>
      </c>
      <c r="F33">
        <f t="shared" si="1"/>
        <v>6.048</v>
      </c>
      <c r="G33" s="20">
        <f t="shared" si="2"/>
        <v>0.36578176871814716</v>
      </c>
    </row>
    <row r="34" spans="1:7" ht="24.75" customHeight="1">
      <c r="A34" s="4" t="s">
        <v>38</v>
      </c>
      <c r="B34" s="5" t="s">
        <v>27</v>
      </c>
      <c r="C34" s="14">
        <v>22.171</v>
      </c>
      <c r="D34" s="22">
        <f t="shared" si="0"/>
        <v>1.3408974196841998</v>
      </c>
      <c r="E34" s="14">
        <f t="shared" si="5"/>
        <v>0.08837332534222589</v>
      </c>
      <c r="F34">
        <f t="shared" si="1"/>
        <v>19.9539</v>
      </c>
      <c r="G34" s="20">
        <f t="shared" si="2"/>
        <v>1.20680767771578</v>
      </c>
    </row>
    <row r="35" spans="1:7" ht="15">
      <c r="A35" s="4" t="s">
        <v>49</v>
      </c>
      <c r="B35" s="5" t="s">
        <v>50</v>
      </c>
      <c r="C35" s="14">
        <v>94.999</v>
      </c>
      <c r="D35" s="22">
        <f t="shared" si="0"/>
        <v>5.745519551331888</v>
      </c>
      <c r="E35" s="14">
        <f t="shared" si="5"/>
        <v>0.3786648114287185</v>
      </c>
      <c r="F35">
        <f t="shared" si="1"/>
        <v>85.4991</v>
      </c>
      <c r="G35" s="20">
        <f t="shared" si="2"/>
        <v>5.170967596198699</v>
      </c>
    </row>
    <row r="36" spans="1:7" ht="15">
      <c r="A36" s="4" t="s">
        <v>59</v>
      </c>
      <c r="B36" s="5" t="s">
        <v>51</v>
      </c>
      <c r="C36" s="14">
        <v>152.803</v>
      </c>
      <c r="D36" s="22">
        <f t="shared" si="0"/>
        <v>9.241493321005132</v>
      </c>
      <c r="E36" s="14">
        <f t="shared" si="5"/>
        <v>0.6090708237006965</v>
      </c>
      <c r="F36">
        <f t="shared" si="1"/>
        <v>137.52270000000001</v>
      </c>
      <c r="G36" s="20">
        <f t="shared" si="2"/>
        <v>8.31734398890462</v>
      </c>
    </row>
    <row r="37" spans="1:7" ht="27.75" customHeight="1">
      <c r="A37" s="4" t="s">
        <v>60</v>
      </c>
      <c r="B37" s="5" t="s">
        <v>28</v>
      </c>
      <c r="C37" s="14">
        <v>16.147</v>
      </c>
      <c r="D37" s="22">
        <f t="shared" si="0"/>
        <v>0.9765671659212835</v>
      </c>
      <c r="E37" s="14">
        <f t="shared" si="5"/>
        <v>0.06436173759870649</v>
      </c>
      <c r="F37">
        <f t="shared" si="1"/>
        <v>14.5323</v>
      </c>
      <c r="G37" s="20">
        <f t="shared" si="2"/>
        <v>0.8789104493291551</v>
      </c>
    </row>
    <row r="38" spans="1:7" ht="14.25" customHeight="1">
      <c r="A38" s="11" t="s">
        <v>45</v>
      </c>
      <c r="B38" s="6" t="s">
        <v>46</v>
      </c>
      <c r="C38" s="15">
        <f>D38*C$41/1000</f>
        <v>0</v>
      </c>
      <c r="D38" s="16">
        <v>0</v>
      </c>
      <c r="E38" s="15">
        <f t="shared" si="5"/>
        <v>0</v>
      </c>
      <c r="F38">
        <f t="shared" si="1"/>
        <v>0</v>
      </c>
      <c r="G38" s="20">
        <f t="shared" si="2"/>
        <v>0</v>
      </c>
    </row>
    <row r="39" spans="1:8" ht="27">
      <c r="A39" s="1">
        <v>5</v>
      </c>
      <c r="B39" s="6" t="s">
        <v>11</v>
      </c>
      <c r="C39" s="12">
        <f>C8+C20+C30</f>
        <v>25087.887000000002</v>
      </c>
      <c r="D39" s="22">
        <f>D30+D20+D8</f>
        <v>1517.310132318289</v>
      </c>
      <c r="E39" s="12">
        <f>SUM(E8,E20,E30)</f>
        <v>100</v>
      </c>
      <c r="F39">
        <f t="shared" si="1"/>
        <v>22579.0983</v>
      </c>
      <c r="G39" s="20">
        <f t="shared" si="2"/>
        <v>1365.5791190864602</v>
      </c>
      <c r="H39">
        <f>F39/C41*1000</f>
        <v>1365.5791190864602</v>
      </c>
    </row>
    <row r="40" spans="1:7" ht="15">
      <c r="A40" s="1">
        <v>6</v>
      </c>
      <c r="B40" s="6" t="s">
        <v>32</v>
      </c>
      <c r="C40" s="13"/>
      <c r="D40" s="22">
        <f>D39</f>
        <v>1517.310132318289</v>
      </c>
      <c r="E40" s="13"/>
      <c r="F40">
        <f t="shared" si="1"/>
        <v>0</v>
      </c>
      <c r="G40" s="20">
        <f t="shared" si="2"/>
        <v>1365.5791190864602</v>
      </c>
    </row>
    <row r="41" spans="1:5" ht="27">
      <c r="A41" s="1">
        <v>7</v>
      </c>
      <c r="B41" s="6" t="s">
        <v>33</v>
      </c>
      <c r="C41" s="13">
        <v>16534.449</v>
      </c>
      <c r="D41" s="13"/>
      <c r="E41" s="13"/>
    </row>
    <row r="42" spans="1:5" ht="15">
      <c r="A42" s="9">
        <v>8</v>
      </c>
      <c r="B42" s="10" t="s">
        <v>43</v>
      </c>
      <c r="C42" s="17"/>
      <c r="D42" s="18">
        <v>2</v>
      </c>
      <c r="E42" s="17"/>
    </row>
    <row r="43" spans="2:5" ht="15">
      <c r="B43" s="7" t="s">
        <v>41</v>
      </c>
      <c r="C43" s="19"/>
      <c r="D43" s="19"/>
      <c r="E43" s="19"/>
    </row>
    <row r="44" spans="2:5" ht="15">
      <c r="B44" s="7" t="s">
        <v>39</v>
      </c>
      <c r="C44" s="19"/>
      <c r="D44" s="27" t="s">
        <v>40</v>
      </c>
      <c r="E44" s="27"/>
    </row>
    <row r="45" spans="2:5" ht="15">
      <c r="B45" s="19"/>
      <c r="C45" s="19"/>
      <c r="D45" s="19"/>
      <c r="E45" s="19"/>
    </row>
    <row r="46" spans="2:5" ht="15">
      <c r="B46" s="8" t="s">
        <v>42</v>
      </c>
      <c r="C46" s="8"/>
      <c r="D46" s="8" t="s">
        <v>48</v>
      </c>
      <c r="E46" s="19"/>
    </row>
  </sheetData>
  <sheetProtection/>
  <mergeCells count="6">
    <mergeCell ref="D44:E44"/>
    <mergeCell ref="A2:E2"/>
    <mergeCell ref="A5:A6"/>
    <mergeCell ref="B5:B6"/>
    <mergeCell ref="C5:D5"/>
    <mergeCell ref="E5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54"/>
  <sheetViews>
    <sheetView tabSelected="1" view="pageBreakPreview" zoomScale="60" zoomScalePageLayoutView="0" workbookViewId="0" topLeftCell="A1">
      <selection activeCell="C27" sqref="C27"/>
    </sheetView>
  </sheetViews>
  <sheetFormatPr defaultColWidth="9.140625" defaultRowHeight="15"/>
  <cols>
    <col min="1" max="1" width="7.8515625" style="0" customWidth="1"/>
    <col min="2" max="2" width="52.7109375" style="0" customWidth="1"/>
    <col min="3" max="3" width="14.57421875" style="0" customWidth="1"/>
    <col min="4" max="4" width="13.7109375" style="0" customWidth="1"/>
    <col min="5" max="5" width="15.140625" style="0" customWidth="1"/>
  </cols>
  <sheetData>
    <row r="1" ht="15.75">
      <c r="E1" s="38" t="s">
        <v>67</v>
      </c>
    </row>
    <row r="2" spans="5:7" ht="15.75">
      <c r="E2" s="36" t="s">
        <v>69</v>
      </c>
      <c r="F2" s="36"/>
      <c r="G2" s="36"/>
    </row>
    <row r="3" spans="5:7" ht="15.75">
      <c r="E3" s="36" t="s">
        <v>68</v>
      </c>
      <c r="F3" s="36"/>
      <c r="G3" s="36"/>
    </row>
    <row r="4" spans="5:7" ht="15.75">
      <c r="E4" s="37" t="s">
        <v>66</v>
      </c>
      <c r="F4" s="37"/>
      <c r="G4" s="37"/>
    </row>
    <row r="5" spans="5:7" ht="15.75">
      <c r="E5" s="37"/>
      <c r="F5" s="37"/>
      <c r="G5" s="37"/>
    </row>
    <row r="6" spans="1:5" ht="57.75" customHeight="1">
      <c r="A6" s="28" t="s">
        <v>70</v>
      </c>
      <c r="B6" s="29"/>
      <c r="C6" s="29"/>
      <c r="D6" s="29"/>
      <c r="E6" s="29"/>
    </row>
    <row r="7" ht="15">
      <c r="E7" t="s">
        <v>17</v>
      </c>
    </row>
    <row r="8" spans="1:5" ht="28.5" customHeight="1">
      <c r="A8" s="30" t="s">
        <v>0</v>
      </c>
      <c r="B8" s="30" t="s">
        <v>18</v>
      </c>
      <c r="C8" s="30" t="s">
        <v>61</v>
      </c>
      <c r="D8" s="30"/>
      <c r="E8" s="30" t="s">
        <v>19</v>
      </c>
    </row>
    <row r="9" spans="1:5" ht="15">
      <c r="A9" s="30"/>
      <c r="B9" s="30"/>
      <c r="C9" s="21" t="s">
        <v>20</v>
      </c>
      <c r="D9" s="21" t="s">
        <v>10</v>
      </c>
      <c r="E9" s="30"/>
    </row>
    <row r="10" spans="1:5" ht="15">
      <c r="A10" s="2">
        <v>1</v>
      </c>
      <c r="B10" s="2">
        <v>2</v>
      </c>
      <c r="C10" s="2">
        <v>3</v>
      </c>
      <c r="D10" s="2">
        <v>4</v>
      </c>
      <c r="E10" s="2">
        <v>5</v>
      </c>
    </row>
    <row r="11" spans="1:5" ht="30.75" customHeight="1">
      <c r="A11" s="1">
        <v>1</v>
      </c>
      <c r="B11" s="6" t="s">
        <v>21</v>
      </c>
      <c r="C11" s="12">
        <f>SUM(C12:C22)</f>
        <v>16059.997800000001</v>
      </c>
      <c r="D11" s="22">
        <f>C11/C$44*1000</f>
        <v>971.3052911530345</v>
      </c>
      <c r="E11" s="12">
        <f>D11/D42*100</f>
        <v>71.1277199231645</v>
      </c>
    </row>
    <row r="12" spans="1:5" ht="15">
      <c r="A12" s="4" t="s">
        <v>1</v>
      </c>
      <c r="B12" s="5" t="s">
        <v>62</v>
      </c>
      <c r="C12" s="14">
        <f>'Структура БО'!F9</f>
        <v>11730.3102</v>
      </c>
      <c r="D12" s="22">
        <v>636.539</v>
      </c>
      <c r="E12" s="14">
        <f>D12/D$42*100</f>
        <v>46.61311754867996</v>
      </c>
    </row>
    <row r="13" spans="1:5" ht="15">
      <c r="A13" s="4" t="s">
        <v>2</v>
      </c>
      <c r="B13" s="5" t="s">
        <v>22</v>
      </c>
      <c r="C13" s="14">
        <f>'Структура БО'!F10</f>
        <v>401.7474</v>
      </c>
      <c r="D13" s="22">
        <f aca="true" t="shared" si="0" ref="D13:D40">C13/C$44*1000</f>
        <v>24.29759830521114</v>
      </c>
      <c r="E13" s="14">
        <f aca="true" t="shared" si="1" ref="E13:E22">D13/D$42*100</f>
        <v>1.7792889452985814</v>
      </c>
    </row>
    <row r="14" spans="1:5" ht="14.25" customHeight="1">
      <c r="A14" s="4" t="s">
        <v>3</v>
      </c>
      <c r="B14" s="5" t="s">
        <v>23</v>
      </c>
      <c r="C14" s="14">
        <f>'Структура БО'!F11</f>
        <v>2655.0486</v>
      </c>
      <c r="D14" s="22">
        <f t="shared" si="0"/>
        <v>160.57678124018526</v>
      </c>
      <c r="E14" s="14">
        <f t="shared" si="1"/>
        <v>11.758877899920387</v>
      </c>
    </row>
    <row r="15" spans="1:5" ht="13.5" customHeight="1">
      <c r="A15" s="4" t="s">
        <v>4</v>
      </c>
      <c r="B15" s="5" t="s">
        <v>24</v>
      </c>
      <c r="C15" s="14">
        <f>'Структура БО'!F12</f>
        <v>584.1107999999999</v>
      </c>
      <c r="D15" s="22">
        <f t="shared" si="0"/>
        <v>35.32689840465805</v>
      </c>
      <c r="E15" s="14">
        <f t="shared" si="1"/>
        <v>2.5869536163009657</v>
      </c>
    </row>
    <row r="16" spans="1:5" ht="15" customHeight="1">
      <c r="A16" s="4" t="s">
        <v>5</v>
      </c>
      <c r="B16" s="5" t="s">
        <v>25</v>
      </c>
      <c r="C16" s="14">
        <f>'Структура БО'!F13</f>
        <v>725.1399</v>
      </c>
      <c r="D16" s="22">
        <f t="shared" si="0"/>
        <v>43.85630872852189</v>
      </c>
      <c r="E16" s="14">
        <f t="shared" si="1"/>
        <v>3.211553846683062</v>
      </c>
    </row>
    <row r="17" spans="1:5" ht="15.75" customHeight="1">
      <c r="A17" s="4" t="s">
        <v>6</v>
      </c>
      <c r="B17" s="5" t="s">
        <v>26</v>
      </c>
      <c r="C17" s="14">
        <f>'Структура БО'!F14</f>
        <v>66.6711</v>
      </c>
      <c r="D17" s="22">
        <f t="shared" si="0"/>
        <v>4.032254113820183</v>
      </c>
      <c r="E17" s="14">
        <f t="shared" si="1"/>
        <v>0.29527795625036096</v>
      </c>
    </row>
    <row r="18" spans="1:5" ht="15" customHeight="1">
      <c r="A18" s="4" t="s">
        <v>7</v>
      </c>
      <c r="B18" s="5" t="s">
        <v>50</v>
      </c>
      <c r="C18" s="14">
        <f>'Структура БО'!F15</f>
        <v>579.7341</v>
      </c>
      <c r="D18" s="22">
        <f t="shared" si="0"/>
        <v>35.06219650863479</v>
      </c>
      <c r="E18" s="14">
        <f t="shared" si="1"/>
        <v>2.5675697598606053</v>
      </c>
    </row>
    <row r="19" spans="1:5" ht="13.5" customHeight="1">
      <c r="A19" s="4" t="s">
        <v>8</v>
      </c>
      <c r="B19" s="5" t="s">
        <v>51</v>
      </c>
      <c r="C19" s="14">
        <f>'Структура БО'!F16</f>
        <v>932.7078000000001</v>
      </c>
      <c r="D19" s="22">
        <f t="shared" si="0"/>
        <v>56.4099716900152</v>
      </c>
      <c r="E19" s="14">
        <f t="shared" si="1"/>
        <v>4.13084609317636</v>
      </c>
    </row>
    <row r="20" spans="1:5" ht="12" customHeight="1">
      <c r="A20" s="4" t="s">
        <v>9</v>
      </c>
      <c r="B20" s="5" t="s">
        <v>27</v>
      </c>
      <c r="C20" s="14">
        <f>'Структура БО'!F17</f>
        <v>155.92680000000001</v>
      </c>
      <c r="D20" s="22">
        <f t="shared" si="0"/>
        <v>9.430420088386375</v>
      </c>
      <c r="E20" s="14">
        <f t="shared" si="1"/>
        <v>0.6905802788413389</v>
      </c>
    </row>
    <row r="21" spans="1:5" ht="15">
      <c r="A21" s="4" t="s">
        <v>52</v>
      </c>
      <c r="B21" s="5" t="s">
        <v>28</v>
      </c>
      <c r="C21" s="14">
        <f>'Структура БО'!F18</f>
        <v>314.9019</v>
      </c>
      <c r="D21" s="22">
        <f t="shared" si="0"/>
        <v>19.045200720023992</v>
      </c>
      <c r="E21" s="14">
        <f t="shared" si="1"/>
        <v>1.3946610968073951</v>
      </c>
    </row>
    <row r="22" spans="1:5" ht="15">
      <c r="A22" s="4" t="s">
        <v>53</v>
      </c>
      <c r="B22" s="5" t="s">
        <v>54</v>
      </c>
      <c r="C22" s="14">
        <f>'Структура БО'!F19</f>
        <v>-2086.3008</v>
      </c>
      <c r="D22" s="22">
        <f t="shared" si="0"/>
        <v>-126.1790338462443</v>
      </c>
      <c r="E22" s="14">
        <f t="shared" si="1"/>
        <v>-9.239965087534076</v>
      </c>
    </row>
    <row r="23" spans="1:5" ht="15">
      <c r="A23" s="1">
        <v>2</v>
      </c>
      <c r="B23" s="6" t="s">
        <v>29</v>
      </c>
      <c r="C23" s="12">
        <f>SUM(C24:C32)</f>
        <v>5777.9649</v>
      </c>
      <c r="D23" s="22">
        <f t="shared" si="0"/>
        <v>349.45010263117933</v>
      </c>
      <c r="E23" s="12">
        <f>D23/D42*100</f>
        <v>25.589883277136888</v>
      </c>
    </row>
    <row r="24" spans="1:5" ht="15">
      <c r="A24" s="4" t="s">
        <v>15</v>
      </c>
      <c r="B24" s="5" t="s">
        <v>22</v>
      </c>
      <c r="C24" s="14">
        <f>'Структура БО'!F21</f>
        <v>541.5435</v>
      </c>
      <c r="D24" s="22">
        <f t="shared" si="0"/>
        <v>32.75243704824999</v>
      </c>
      <c r="E24" s="14">
        <f>D24/D$42*100</f>
        <v>2.398428373023204</v>
      </c>
    </row>
    <row r="25" spans="1:5" ht="16.5" customHeight="1">
      <c r="A25" s="4" t="s">
        <v>16</v>
      </c>
      <c r="B25" s="5" t="s">
        <v>23</v>
      </c>
      <c r="C25" s="14">
        <f>'Структура БО'!F22</f>
        <v>1293.8670000000002</v>
      </c>
      <c r="D25" s="22">
        <f t="shared" si="0"/>
        <v>78.25280419081399</v>
      </c>
      <c r="E25" s="14">
        <f aca="true" t="shared" si="2" ref="E25:E32">D25/D$42*100</f>
        <v>5.7303749813605265</v>
      </c>
    </row>
    <row r="26" spans="1:5" ht="20.25" customHeight="1">
      <c r="A26" s="4" t="s">
        <v>34</v>
      </c>
      <c r="B26" s="5" t="s">
        <v>24</v>
      </c>
      <c r="C26" s="14">
        <f>'Структура БО'!F23</f>
        <v>284.65020000000004</v>
      </c>
      <c r="D26" s="22">
        <f t="shared" si="0"/>
        <v>17.215584262892584</v>
      </c>
      <c r="E26" s="14">
        <f t="shared" si="2"/>
        <v>1.2606801043069111</v>
      </c>
    </row>
    <row r="27" spans="1:5" ht="15">
      <c r="A27" s="4" t="s">
        <v>35</v>
      </c>
      <c r="B27" s="5" t="s">
        <v>25</v>
      </c>
      <c r="C27" s="14">
        <f>'Структура БО'!F24</f>
        <v>127.16009999999999</v>
      </c>
      <c r="D27" s="22">
        <f t="shared" si="0"/>
        <v>7.6906161191098645</v>
      </c>
      <c r="E27" s="14">
        <f t="shared" si="2"/>
        <v>0.5631761654538701</v>
      </c>
    </row>
    <row r="28" spans="1:5" ht="15" customHeight="1">
      <c r="A28" s="4" t="s">
        <v>36</v>
      </c>
      <c r="B28" s="5" t="s">
        <v>30</v>
      </c>
      <c r="C28" s="14">
        <f>'Структура БО'!F25</f>
        <v>592.8480000000001</v>
      </c>
      <c r="D28" s="22">
        <f t="shared" si="0"/>
        <v>35.855322424109815</v>
      </c>
      <c r="E28" s="14">
        <f t="shared" si="2"/>
        <v>2.6256495814095464</v>
      </c>
    </row>
    <row r="29" spans="1:5" ht="18.75" customHeight="1">
      <c r="A29" s="4" t="s">
        <v>37</v>
      </c>
      <c r="B29" s="5" t="s">
        <v>50</v>
      </c>
      <c r="C29" s="14">
        <f>'Структура БО'!F26</f>
        <v>283.5405</v>
      </c>
      <c r="D29" s="22">
        <f t="shared" si="0"/>
        <v>17.148469840150103</v>
      </c>
      <c r="E29" s="14">
        <f t="shared" si="2"/>
        <v>1.2557653819151848</v>
      </c>
    </row>
    <row r="30" spans="1:5" ht="17.25" customHeight="1">
      <c r="A30" s="4" t="s">
        <v>55</v>
      </c>
      <c r="B30" s="5" t="s">
        <v>51</v>
      </c>
      <c r="C30" s="14">
        <f>'Структура БО'!F27</f>
        <v>454.761</v>
      </c>
      <c r="D30" s="22">
        <f t="shared" si="0"/>
        <v>27.503849689820328</v>
      </c>
      <c r="E30" s="14">
        <f t="shared" si="2"/>
        <v>2.0140795436459036</v>
      </c>
    </row>
    <row r="31" spans="1:5" ht="14.25" customHeight="1">
      <c r="A31" s="4" t="s">
        <v>56</v>
      </c>
      <c r="B31" s="5" t="s">
        <v>28</v>
      </c>
      <c r="C31" s="14">
        <f>'Структура БО'!F28</f>
        <v>113.2938</v>
      </c>
      <c r="D31" s="22">
        <f t="shared" si="0"/>
        <v>6.851985209788364</v>
      </c>
      <c r="E31" s="14">
        <f t="shared" si="2"/>
        <v>0.5017640584876677</v>
      </c>
    </row>
    <row r="32" spans="1:5" ht="20.25" customHeight="1">
      <c r="A32" s="4" t="s">
        <v>58</v>
      </c>
      <c r="B32" s="5" t="s">
        <v>57</v>
      </c>
      <c r="C32" s="14">
        <f>'Структура БО'!F29</f>
        <v>2086.3008</v>
      </c>
      <c r="D32" s="22">
        <f t="shared" si="0"/>
        <v>126.1790338462443</v>
      </c>
      <c r="E32" s="14">
        <f t="shared" si="2"/>
        <v>9.239965087534076</v>
      </c>
    </row>
    <row r="33" spans="1:5" ht="18" customHeight="1">
      <c r="A33" s="1">
        <v>3</v>
      </c>
      <c r="B33" s="6" t="s">
        <v>31</v>
      </c>
      <c r="C33" s="12">
        <f>SUM(C34:C40)</f>
        <v>741.1356</v>
      </c>
      <c r="D33" s="22">
        <f t="shared" si="0"/>
        <v>44.82372530224624</v>
      </c>
      <c r="E33" s="12">
        <f>D33/D42*100</f>
        <v>3.2823967996985957</v>
      </c>
    </row>
    <row r="34" spans="1:5" ht="16.5" customHeight="1">
      <c r="A34" s="4" t="s">
        <v>12</v>
      </c>
      <c r="B34" s="5" t="s">
        <v>23</v>
      </c>
      <c r="C34" s="14">
        <f>'Структура БО'!F31</f>
        <v>391.4586</v>
      </c>
      <c r="D34" s="22">
        <f t="shared" si="0"/>
        <v>23.67533384390372</v>
      </c>
      <c r="E34" s="14">
        <f>D34/D$42*100</f>
        <v>1.7337211380137354</v>
      </c>
    </row>
    <row r="35" spans="1:5" ht="14.25" customHeight="1">
      <c r="A35" s="4" t="s">
        <v>13</v>
      </c>
      <c r="B35" s="5" t="s">
        <v>24</v>
      </c>
      <c r="C35" s="14">
        <f>'Структура БО'!F32</f>
        <v>86.121</v>
      </c>
      <c r="D35" s="22">
        <f t="shared" si="0"/>
        <v>5.208579977476116</v>
      </c>
      <c r="E35" s="14">
        <f aca="true" t="shared" si="3" ref="E35:E41">D35/D$42*100</f>
        <v>0.3814191286815027</v>
      </c>
    </row>
    <row r="36" spans="1:5" ht="15" customHeight="1">
      <c r="A36" s="4" t="s">
        <v>14</v>
      </c>
      <c r="B36" s="5" t="s">
        <v>25</v>
      </c>
      <c r="C36" s="14">
        <f>'Структура БО'!F33</f>
        <v>6.048</v>
      </c>
      <c r="D36" s="22">
        <f t="shared" si="0"/>
        <v>0.36578176871814716</v>
      </c>
      <c r="E36" s="14">
        <f t="shared" si="3"/>
        <v>0.026785834933009695</v>
      </c>
    </row>
    <row r="37" spans="1:5" ht="15.75" customHeight="1">
      <c r="A37" s="4" t="s">
        <v>38</v>
      </c>
      <c r="B37" s="5" t="s">
        <v>27</v>
      </c>
      <c r="C37" s="14">
        <f>'Структура БО'!F34</f>
        <v>19.9539</v>
      </c>
      <c r="D37" s="22">
        <f t="shared" si="0"/>
        <v>1.2068076777157801</v>
      </c>
      <c r="E37" s="14">
        <f t="shared" si="3"/>
        <v>0.08837332534222592</v>
      </c>
    </row>
    <row r="38" spans="1:5" ht="17.25" customHeight="1">
      <c r="A38" s="4" t="s">
        <v>49</v>
      </c>
      <c r="B38" s="5" t="s">
        <v>50</v>
      </c>
      <c r="C38" s="14">
        <f>'Структура БО'!F35</f>
        <v>85.4991</v>
      </c>
      <c r="D38" s="22">
        <f t="shared" si="0"/>
        <v>5.1709675961987</v>
      </c>
      <c r="E38" s="14">
        <f t="shared" si="3"/>
        <v>0.37866481142871855</v>
      </c>
    </row>
    <row r="39" spans="1:5" ht="13.5" customHeight="1">
      <c r="A39" s="4" t="s">
        <v>59</v>
      </c>
      <c r="B39" s="5" t="s">
        <v>51</v>
      </c>
      <c r="C39" s="14">
        <f>'Структура БО'!F36</f>
        <v>137.52270000000001</v>
      </c>
      <c r="D39" s="22">
        <f t="shared" si="0"/>
        <v>8.317343988904621</v>
      </c>
      <c r="E39" s="14">
        <f t="shared" si="3"/>
        <v>0.6090708237006968</v>
      </c>
    </row>
    <row r="40" spans="1:5" ht="13.5" customHeight="1">
      <c r="A40" s="4" t="s">
        <v>60</v>
      </c>
      <c r="B40" s="5" t="s">
        <v>28</v>
      </c>
      <c r="C40" s="14">
        <f>'Структура БО'!F37</f>
        <v>14.5323</v>
      </c>
      <c r="D40" s="22">
        <f t="shared" si="0"/>
        <v>0.8789104493291551</v>
      </c>
      <c r="E40" s="14">
        <f t="shared" si="3"/>
        <v>0.06436173759870649</v>
      </c>
    </row>
    <row r="41" spans="1:5" ht="16.5" customHeight="1">
      <c r="A41" s="11" t="s">
        <v>45</v>
      </c>
      <c r="B41" s="6" t="s">
        <v>46</v>
      </c>
      <c r="C41" s="15">
        <f>D41*C$44/1000</f>
        <v>0</v>
      </c>
      <c r="D41" s="16">
        <v>0</v>
      </c>
      <c r="E41" s="15">
        <f t="shared" si="3"/>
        <v>0</v>
      </c>
    </row>
    <row r="42" spans="1:5" ht="17.25" customHeight="1">
      <c r="A42" s="1">
        <v>5</v>
      </c>
      <c r="B42" s="6" t="s">
        <v>11</v>
      </c>
      <c r="C42" s="12">
        <f>C11+C23+C33</f>
        <v>22579.0983</v>
      </c>
      <c r="D42" s="22">
        <f>D33+D23+D11</f>
        <v>1365.5791190864602</v>
      </c>
      <c r="E42" s="12">
        <f>SUM(E11,E23,E33)</f>
        <v>100</v>
      </c>
    </row>
    <row r="43" spans="1:5" ht="18.75" customHeight="1">
      <c r="A43" s="1">
        <v>6</v>
      </c>
      <c r="B43" s="6" t="s">
        <v>32</v>
      </c>
      <c r="C43" s="13"/>
      <c r="D43" s="22">
        <f>D42</f>
        <v>1365.5791190864602</v>
      </c>
      <c r="E43" s="13"/>
    </row>
    <row r="44" spans="1:5" ht="20.25" customHeight="1">
      <c r="A44" s="1">
        <v>7</v>
      </c>
      <c r="B44" s="6" t="s">
        <v>33</v>
      </c>
      <c r="C44" s="13">
        <v>16534.449</v>
      </c>
      <c r="D44" s="13"/>
      <c r="E44" s="13"/>
    </row>
    <row r="45" spans="1:5" ht="17.25" customHeight="1">
      <c r="A45" s="9">
        <v>8</v>
      </c>
      <c r="B45" s="10" t="s">
        <v>43</v>
      </c>
      <c r="C45" s="17"/>
      <c r="D45" s="18">
        <v>2</v>
      </c>
      <c r="E45" s="17"/>
    </row>
    <row r="46" spans="1:5" ht="17.25" customHeight="1">
      <c r="A46" s="23"/>
      <c r="B46" s="7"/>
      <c r="C46" s="24"/>
      <c r="D46" s="25"/>
      <c r="E46" s="24"/>
    </row>
    <row r="47" spans="1:5" ht="14.25" customHeight="1">
      <c r="A47" s="31" t="s">
        <v>63</v>
      </c>
      <c r="C47" s="26"/>
      <c r="D47" s="26"/>
      <c r="E47" s="26"/>
    </row>
    <row r="48" spans="1:5" ht="16.5" customHeight="1">
      <c r="A48" s="31" t="s">
        <v>39</v>
      </c>
      <c r="C48" s="33" t="s">
        <v>64</v>
      </c>
      <c r="D48" s="33"/>
      <c r="E48" s="33"/>
    </row>
    <row r="49" spans="1:5" ht="21" customHeight="1">
      <c r="A49" s="32" t="s">
        <v>42</v>
      </c>
      <c r="C49" s="26"/>
      <c r="E49" s="35" t="s">
        <v>65</v>
      </c>
    </row>
    <row r="54" ht="15">
      <c r="E54" s="34"/>
    </row>
  </sheetData>
  <sheetProtection/>
  <mergeCells count="6">
    <mergeCell ref="C48:E48"/>
    <mergeCell ref="E8:E9"/>
    <mergeCell ref="A6:E6"/>
    <mergeCell ref="A8:A9"/>
    <mergeCell ref="B8:B9"/>
    <mergeCell ref="C8:D8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2020-11-25T13:55:56Z</cp:lastPrinted>
  <dcterms:created xsi:type="dcterms:W3CDTF">2015-06-05T18:19:34Z</dcterms:created>
  <dcterms:modified xsi:type="dcterms:W3CDTF">2020-11-25T13:58:00Z</dcterms:modified>
  <cp:category/>
  <cp:version/>
  <cp:contentType/>
  <cp:contentStatus/>
</cp:coreProperties>
</file>