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" activeTab="7"/>
  </bookViews>
  <sheets>
    <sheet name="Структура нас.общ." sheetId="1" r:id="rId1"/>
    <sheet name="Структура БО" sheetId="2" r:id="rId2"/>
    <sheet name="Структура КП" sheetId="3" r:id="rId3"/>
    <sheet name=" ліцей без елене" sheetId="4" r:id="rId4"/>
    <sheet name="відділ освіти без ел" sheetId="5" r:id="rId5"/>
    <sheet name="відділ освіти з еленерг" sheetId="6" r:id="rId6"/>
    <sheet name="укрпочта без елен та води" sheetId="7" r:id="rId7"/>
    <sheet name="амбулатор без елеен и води" sheetId="8" r:id="rId8"/>
  </sheets>
  <definedNames/>
  <calcPr fullCalcOnLoad="1"/>
</workbook>
</file>

<file path=xl/sharedStrings.xml><?xml version="1.0" encoding="utf-8"?>
<sst xmlns="http://schemas.openxmlformats.org/spreadsheetml/2006/main" count="617" uniqueCount="84">
  <si>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</si>
  <si>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</si>
  <si>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</si>
  <si>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</si>
  <si>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</si>
  <si>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</si>
  <si>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</si>
  <si>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</si>
  <si>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</si>
  <si>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</si>
  <si>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</si>
  <si>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Для потреб населення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</si>
  <si>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</si>
  <si>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</si>
  <si>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</si>
  <si>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</si>
  <si>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</si>
  <si>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</si>
  <si>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</si>
  <si>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</si>
  <si>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</si>
  <si>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</si>
  <si>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</si>
  <si>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</si>
  <si>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</si>
  <si>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</si>
  <si>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</si>
  <si>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</si>
  <si>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</si>
  <si>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</si>
  <si>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</si>
  <si>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</si>
  <si>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</si>
  <si>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</si>
  <si>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</si>
  <si>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</si>
  <si>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</si>
  <si>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</si>
  <si>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</si>
  <si>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</si>
  <si>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Рівень рентабельності у %</t>
  </si>
  <si>
    <t>4</t>
  </si>
  <si>
    <t>Витрати на покриття втрат</t>
  </si>
  <si>
    <t>3.5</t>
  </si>
  <si>
    <t>Загальновиробничі витрати</t>
  </si>
  <si>
    <t>Адміністративні витрати</t>
  </si>
  <si>
    <t>1.10</t>
  </si>
  <si>
    <t>1.11</t>
  </si>
  <si>
    <t>Враховані витрати в транспортуванні</t>
  </si>
  <si>
    <t>2.7</t>
  </si>
  <si>
    <t>2.8</t>
  </si>
  <si>
    <t>Витрати на покриття втрат теплової енергії</t>
  </si>
  <si>
    <t>2.9</t>
  </si>
  <si>
    <t>3.6</t>
  </si>
  <si>
    <t>3.7</t>
  </si>
  <si>
    <t>Для потреб бюджетних установ</t>
  </si>
  <si>
    <t>Для потреб інших споживачів</t>
  </si>
  <si>
    <t>Для потреб бюджетних установ відділу освіти без точок обліку еленергії та водопостачання</t>
  </si>
  <si>
    <t>Для потреб бюджетних установ з точками обліку електроенергії та без водопостачання</t>
  </si>
  <si>
    <t>Для потреб бюджетних установ ЦПМСД без точок обліку еленергії та водопостачання</t>
  </si>
  <si>
    <t xml:space="preserve">витрати на паливо </t>
  </si>
  <si>
    <t>Додаток 1</t>
  </si>
  <si>
    <t>Додаток 2</t>
  </si>
  <si>
    <t>до рішення районної ради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</si>
  <si>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</si>
  <si>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</si>
  <si>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</si>
  <si>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</si>
  <si>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</si>
  <si>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</si>
  <si>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(LХХ сесія VІІ скликання)</t>
  </si>
  <si>
    <r>
      <t xml:space="preserve">Структура планового тарифу на теплову енергію </t>
    </r>
    <r>
      <rPr>
        <b/>
        <i/>
        <u val="single"/>
        <sz val="12"/>
        <color indexed="8"/>
        <rFont val="Times New Roman"/>
        <family val="1"/>
      </rPr>
      <t>без точок обліку електроенергії та водопостачання</t>
    </r>
    <r>
      <rPr>
        <b/>
        <sz val="12"/>
        <color indexed="8"/>
        <rFont val="Times New Roman"/>
        <family val="1"/>
      </rPr>
      <t xml:space="preserve">  </t>
    </r>
    <r>
      <rPr>
        <b/>
        <u val="single"/>
        <sz val="12"/>
        <color indexed="8"/>
        <rFont val="Times New Roman"/>
        <family val="1"/>
      </rPr>
      <t xml:space="preserve">для потреб бюджетних організацій (Центр первинної медико-санітарної допомоги Красноградського району) </t>
    </r>
    <r>
      <rPr>
        <b/>
        <sz val="12"/>
        <color indexed="8"/>
        <rFont val="Times New Roman"/>
        <family val="1"/>
      </rPr>
      <t xml:space="preserve">  Красноградського підприємства теплових мереж</t>
    </r>
  </si>
  <si>
    <t xml:space="preserve">  </t>
  </si>
  <si>
    <t>Провідний економіст                                                                              Ірина Миронова</t>
  </si>
  <si>
    <t>Директор Красноградського ПТМ                                                          Олександр Сидоренко</t>
  </si>
  <si>
    <r>
      <t xml:space="preserve">Структура тарифу на теплову енергію  </t>
    </r>
    <r>
      <rPr>
        <b/>
        <u val="single"/>
        <sz val="12"/>
        <color indexed="8"/>
        <rFont val="Times New Roman"/>
        <family val="1"/>
      </rPr>
      <t xml:space="preserve">для потреб бюджетних організацій </t>
    </r>
    <r>
      <rPr>
        <b/>
        <sz val="12"/>
        <color indexed="8"/>
        <rFont val="Times New Roman"/>
        <family val="1"/>
      </rPr>
      <t xml:space="preserve">  Красноградського підприємства теплових мереж</t>
    </r>
  </si>
  <si>
    <r>
      <t>Структура  тарифу на теплову енергію для потреб</t>
    </r>
    <r>
      <rPr>
        <b/>
        <u val="single"/>
        <sz val="12"/>
        <color indexed="8"/>
        <rFont val="Times New Roman"/>
        <family val="1"/>
      </rPr>
      <t xml:space="preserve"> інших споживачів (крім релігійних)</t>
    </r>
    <r>
      <rPr>
        <b/>
        <sz val="12"/>
        <color indexed="8"/>
        <rFont val="Times New Roman"/>
        <family val="1"/>
      </rPr>
      <t xml:space="preserve"> Красноградського підприємства теплових мереж</t>
    </r>
  </si>
  <si>
    <r>
      <t>Структура планового тарифу на теплову енергію на альтернативному виді палива</t>
    </r>
    <r>
      <rPr>
        <b/>
        <i/>
        <u val="single"/>
        <sz val="12"/>
        <color indexed="8"/>
        <rFont val="Times New Roman"/>
        <family val="1"/>
      </rPr>
      <t xml:space="preserve"> без електроенергії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для потреб бюджетних організацій (Красноградський багатопрофільний ліцей) </t>
    </r>
    <r>
      <rPr>
        <b/>
        <sz val="12"/>
        <color indexed="8"/>
        <rFont val="Times New Roman"/>
        <family val="1"/>
      </rPr>
      <t xml:space="preserve">  Красноградського підприємства теплових мереж</t>
    </r>
  </si>
  <si>
    <r>
      <t xml:space="preserve">Структура планового тарифу на теплову енергію </t>
    </r>
    <r>
      <rPr>
        <b/>
        <i/>
        <u val="single"/>
        <sz val="12"/>
        <color indexed="8"/>
        <rFont val="Times New Roman"/>
        <family val="1"/>
      </rPr>
      <t>без точок обліку електроенергії та водопостачання</t>
    </r>
    <r>
      <rPr>
        <b/>
        <sz val="12"/>
        <color indexed="8"/>
        <rFont val="Times New Roman"/>
        <family val="1"/>
      </rPr>
      <t xml:space="preserve">  </t>
    </r>
    <r>
      <rPr>
        <b/>
        <u val="single"/>
        <sz val="12"/>
        <color indexed="8"/>
        <rFont val="Times New Roman"/>
        <family val="1"/>
      </rPr>
      <t xml:space="preserve">для потреб бюджетних організацій (відділу освіти Красноградської районної державної адміністрації) </t>
    </r>
    <r>
      <rPr>
        <b/>
        <sz val="12"/>
        <color indexed="8"/>
        <rFont val="Times New Roman"/>
        <family val="1"/>
      </rPr>
      <t xml:space="preserve">  Красноградського підприємства теплових мереж</t>
    </r>
  </si>
  <si>
    <r>
      <t>Структура тарифу на теплову енергію</t>
    </r>
    <r>
      <rPr>
        <b/>
        <i/>
        <u val="single"/>
        <sz val="12"/>
        <color indexed="8"/>
        <rFont val="Times New Roman"/>
        <family val="1"/>
      </rPr>
      <t xml:space="preserve"> з точками обліку електроенергії та без водопостачання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для потреб бюджетних організацій (Відділу освіти Красноградської районної державної адміністрації) </t>
    </r>
    <r>
      <rPr>
        <b/>
        <sz val="12"/>
        <color indexed="8"/>
        <rFont val="Times New Roman"/>
        <family val="1"/>
      </rPr>
      <t xml:space="preserve">  Красноградського підприємства теплових мереж</t>
    </r>
  </si>
  <si>
    <t>Для потреб інших споживачів (Укрпочта, с.Берестовенька,                     вул. Покровська,27)</t>
  </si>
  <si>
    <r>
      <t>Структура  тарифу на теплову енергію</t>
    </r>
    <r>
      <rPr>
        <b/>
        <i/>
        <u val="single"/>
        <sz val="12"/>
        <color indexed="8"/>
        <rFont val="Times New Roman"/>
        <family val="1"/>
      </rPr>
      <t xml:space="preserve"> без електроенергії та водопостачання </t>
    </r>
    <r>
      <rPr>
        <b/>
        <sz val="12"/>
        <color indexed="8"/>
        <rFont val="Times New Roman"/>
        <family val="1"/>
      </rPr>
      <t>для потреб</t>
    </r>
    <r>
      <rPr>
        <b/>
        <u val="single"/>
        <sz val="12"/>
        <color indexed="8"/>
        <rFont val="Times New Roman"/>
        <family val="1"/>
      </rPr>
      <t xml:space="preserve"> інших споживачів (крім релігійних)</t>
    </r>
    <r>
      <rPr>
        <b/>
        <sz val="12"/>
        <color indexed="8"/>
        <rFont val="Times New Roman"/>
        <family val="1"/>
      </rPr>
      <t xml:space="preserve"> Красноградського підприємства теплових мереж за адресою: Харківська область, Красноградський район, с. Берестовенька, вул. Покровська, 27</t>
    </r>
  </si>
  <si>
    <t>Структура  тарифу на теплову енергію  для потреб населення  Красноградського підприємства теплових мереж</t>
  </si>
  <si>
    <t>від 20 серпня 2020 року № 1394-VІІ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</si>
</sst>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 wrapText="1"/>
    </xf>
    <xf numFmtId="2" fontId="27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2" fontId="22" fillId="0" borderId="0" xfId="0" applyNumberFormat="1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72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28125" style="0" customWidth="1"/>
    <col min="2" max="2" width="55.00390625" style="0" customWidth="1"/>
    <col min="3" max="3" width="13.57421875" style="0" customWidth="1"/>
    <col min="4" max="4" width="12.00390625" style="0" customWidth="1"/>
    <col min="5" max="5" width="13.00390625" style="0" customWidth="1"/>
  </cols>
  <sheetData>
    <row r="1" s="28" customFormat="1" ht="15.75">
      <c r="E1" s="32" t="s">
        <v>61</v>
      </c>
    </row>
    <row r="2" s="28" customFormat="1" ht="15.75">
      <c r="E2" s="32" t="s">
        <v>63</v>
      </c>
    </row>
    <row r="3" s="28" customFormat="1" ht="15.75">
      <c r="E3" s="32" t="s">
        <v>83</v>
      </c>
    </row>
    <row r="4" s="28" customFormat="1" ht="15.75">
      <c r="E4" s="32" t="s">
        <v>70</v>
      </c>
    </row>
    <row r="5" s="6" customFormat="1" ht="15.75"/>
    <row r="6" spans="1:5" s="6" customFormat="1" ht="33" customHeight="1">
      <c r="A6" s="11"/>
      <c r="B6" s="38" t="s">
        <v>82</v>
      </c>
      <c r="C6" s="38"/>
      <c r="D6" s="38"/>
      <c r="E6" s="11"/>
    </row>
    <row r="7" s="6" customFormat="1" ht="15.75">
      <c r="E7" s="6" t="s">
        <v>18</v>
      </c>
    </row>
    <row r="8" spans="1:5" s="6" customFormat="1" ht="15.75">
      <c r="A8" s="37" t="s">
        <v>0</v>
      </c>
      <c r="B8" s="37" t="s">
        <v>19</v>
      </c>
      <c r="C8" s="37" t="s">
        <v>11</v>
      </c>
      <c r="D8" s="37"/>
      <c r="E8" s="37" t="s">
        <v>20</v>
      </c>
    </row>
    <row r="9" spans="1:5" s="6" customFormat="1" ht="15.75">
      <c r="A9" s="37"/>
      <c r="B9" s="37"/>
      <c r="C9" s="7" t="s">
        <v>21</v>
      </c>
      <c r="D9" s="7" t="s">
        <v>10</v>
      </c>
      <c r="E9" s="37"/>
    </row>
    <row r="10" spans="1:5" s="6" customFormat="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s="6" customFormat="1" ht="15.75">
      <c r="A11" s="13">
        <v>1</v>
      </c>
      <c r="B11" s="7" t="s">
        <v>22</v>
      </c>
      <c r="C11" s="14">
        <f>SUM(C12:C22)</f>
        <v>27174.140000000003</v>
      </c>
      <c r="D11" s="15">
        <f>C11/C$44*1000</f>
        <v>1079.7363333536641</v>
      </c>
      <c r="E11" s="14">
        <f>D11/D42*100</f>
        <v>71.13423707955228</v>
      </c>
    </row>
    <row r="12" spans="1:6" s="6" customFormat="1" ht="15.75">
      <c r="A12" s="16" t="s">
        <v>1</v>
      </c>
      <c r="B12" s="17" t="s">
        <v>60</v>
      </c>
      <c r="C12" s="18">
        <v>19853.001</v>
      </c>
      <c r="D12" s="15">
        <f aca="true" t="shared" si="0" ref="D12:D40">C12/C$44*1000</f>
        <v>788.8384510349408</v>
      </c>
      <c r="E12" s="18">
        <f>D12/D$42*100</f>
        <v>51.969559289625664</v>
      </c>
      <c r="F12" s="33"/>
    </row>
    <row r="13" spans="1:5" s="6" customFormat="1" ht="15.75">
      <c r="A13" s="16" t="s">
        <v>2</v>
      </c>
      <c r="B13" s="17" t="s">
        <v>23</v>
      </c>
      <c r="C13" s="18">
        <v>679.452</v>
      </c>
      <c r="D13" s="15">
        <f t="shared" si="0"/>
        <v>26.99732212941472</v>
      </c>
      <c r="E13" s="18">
        <f aca="true" t="shared" si="1" ref="E13:E22">D13/D$42*100</f>
        <v>1.7786137722178492</v>
      </c>
    </row>
    <row r="14" spans="1:5" s="6" customFormat="1" ht="15.75">
      <c r="A14" s="16" t="s">
        <v>3</v>
      </c>
      <c r="B14" s="17" t="s">
        <v>24</v>
      </c>
      <c r="C14" s="18">
        <v>4490.331</v>
      </c>
      <c r="D14" s="15">
        <f t="shared" si="0"/>
        <v>178.41865573240926</v>
      </c>
      <c r="E14" s="18">
        <f t="shared" si="1"/>
        <v>11.754420560123082</v>
      </c>
    </row>
    <row r="15" spans="1:8" s="6" customFormat="1" ht="15.75">
      <c r="A15" s="16" t="s">
        <v>4</v>
      </c>
      <c r="B15" s="17" t="s">
        <v>25</v>
      </c>
      <c r="C15" s="18">
        <v>987.873</v>
      </c>
      <c r="D15" s="15">
        <f t="shared" si="0"/>
        <v>39.252111413243775</v>
      </c>
      <c r="E15" s="18">
        <f t="shared" si="1"/>
        <v>2.585972994416329</v>
      </c>
      <c r="H15" s="33"/>
    </row>
    <row r="16" spans="1:5" s="6" customFormat="1" ht="15.75">
      <c r="A16" s="16" t="s">
        <v>5</v>
      </c>
      <c r="B16" s="17" t="s">
        <v>26</v>
      </c>
      <c r="C16" s="18">
        <v>1226.387</v>
      </c>
      <c r="D16" s="15">
        <f t="shared" si="0"/>
        <v>48.729218391183664</v>
      </c>
      <c r="E16" s="18">
        <f t="shared" si="1"/>
        <v>3.2103354001002735</v>
      </c>
    </row>
    <row r="17" spans="1:8" s="6" customFormat="1" ht="15.75">
      <c r="A17" s="16" t="s">
        <v>6</v>
      </c>
      <c r="B17" s="17" t="s">
        <v>27</v>
      </c>
      <c r="C17" s="18">
        <v>112.757</v>
      </c>
      <c r="D17" s="15">
        <f t="shared" si="0"/>
        <v>4.480282715109258</v>
      </c>
      <c r="E17" s="18">
        <f t="shared" si="1"/>
        <v>0.29516603544322195</v>
      </c>
      <c r="H17" s="33"/>
    </row>
    <row r="18" spans="1:8" s="6" customFormat="1" ht="15.75">
      <c r="A18" s="16" t="s">
        <v>7</v>
      </c>
      <c r="B18" s="17" t="s">
        <v>44</v>
      </c>
      <c r="C18" s="18">
        <v>980.47</v>
      </c>
      <c r="D18" s="15">
        <f t="shared" si="0"/>
        <v>38.95796086879905</v>
      </c>
      <c r="E18" s="18">
        <f t="shared" si="1"/>
        <v>2.5665940276081822</v>
      </c>
      <c r="H18" s="33"/>
    </row>
    <row r="19" spans="1:8" s="6" customFormat="1" ht="15.75">
      <c r="A19" s="16" t="s">
        <v>8</v>
      </c>
      <c r="B19" s="17" t="s">
        <v>45</v>
      </c>
      <c r="C19" s="18">
        <v>1577.435</v>
      </c>
      <c r="D19" s="15">
        <f t="shared" si="0"/>
        <v>62.67774740999114</v>
      </c>
      <c r="E19" s="18">
        <f t="shared" si="1"/>
        <v>4.129280090099761</v>
      </c>
      <c r="H19" s="33"/>
    </row>
    <row r="20" spans="1:5" s="6" customFormat="1" ht="15.75">
      <c r="A20" s="16" t="s">
        <v>9</v>
      </c>
      <c r="B20" s="17" t="s">
        <v>28</v>
      </c>
      <c r="C20" s="18">
        <f>250.662+13.048</f>
        <v>263.71</v>
      </c>
      <c r="D20" s="15">
        <f t="shared" si="0"/>
        <v>10.478243965354366</v>
      </c>
      <c r="E20" s="18">
        <f t="shared" si="1"/>
        <v>0.6903184299576262</v>
      </c>
    </row>
    <row r="21" spans="1:5" s="6" customFormat="1" ht="15.75">
      <c r="A21" s="16" t="s">
        <v>46</v>
      </c>
      <c r="B21" s="17" t="s">
        <v>29</v>
      </c>
      <c r="C21" s="18">
        <v>532.826</v>
      </c>
      <c r="D21" s="15">
        <f t="shared" si="0"/>
        <v>21.171289746630414</v>
      </c>
      <c r="E21" s="18">
        <f t="shared" si="1"/>
        <v>1.3947882437548904</v>
      </c>
    </row>
    <row r="22" spans="1:5" s="6" customFormat="1" ht="15.75">
      <c r="A22" s="16" t="s">
        <v>47</v>
      </c>
      <c r="B22" s="17" t="s">
        <v>48</v>
      </c>
      <c r="C22" s="18">
        <v>-3530.102</v>
      </c>
      <c r="D22" s="15">
        <f t="shared" si="0"/>
        <v>-140.26495005341238</v>
      </c>
      <c r="E22" s="18">
        <f t="shared" si="1"/>
        <v>-9.240811763794607</v>
      </c>
    </row>
    <row r="23" spans="1:5" s="6" customFormat="1" ht="15" customHeight="1">
      <c r="A23" s="13">
        <v>2</v>
      </c>
      <c r="B23" s="7" t="s">
        <v>30</v>
      </c>
      <c r="C23" s="14">
        <f>SUM(C24:C32)</f>
        <v>9773.632000000001</v>
      </c>
      <c r="D23" s="15">
        <f t="shared" si="0"/>
        <v>388.3451538568668</v>
      </c>
      <c r="E23" s="14">
        <f>D23/D42*100</f>
        <v>25.584613011351916</v>
      </c>
    </row>
    <row r="24" spans="1:6" s="6" customFormat="1" ht="15.75">
      <c r="A24" s="16" t="s">
        <v>16</v>
      </c>
      <c r="B24" s="17" t="s">
        <v>23</v>
      </c>
      <c r="C24" s="18">
        <v>915.881</v>
      </c>
      <c r="D24" s="15">
        <f t="shared" si="0"/>
        <v>36.39158378989315</v>
      </c>
      <c r="E24" s="18">
        <f>D24/D$42*100</f>
        <v>2.3975182357438873</v>
      </c>
      <c r="F24" s="33"/>
    </row>
    <row r="25" spans="1:5" s="6" customFormat="1" ht="15.75">
      <c r="A25" s="16" t="s">
        <v>17</v>
      </c>
      <c r="B25" s="17" t="s">
        <v>24</v>
      </c>
      <c r="C25" s="18">
        <v>2188.242</v>
      </c>
      <c r="D25" s="15">
        <f t="shared" si="0"/>
        <v>86.94753149761091</v>
      </c>
      <c r="E25" s="18">
        <f aca="true" t="shared" si="2" ref="E25:E32">D25/D$42*100</f>
        <v>5.728200605996496</v>
      </c>
    </row>
    <row r="26" spans="1:5" s="6" customFormat="1" ht="15.75">
      <c r="A26" s="16" t="s">
        <v>35</v>
      </c>
      <c r="B26" s="17" t="s">
        <v>25</v>
      </c>
      <c r="C26" s="18">
        <v>481.413</v>
      </c>
      <c r="D26" s="15">
        <f t="shared" si="0"/>
        <v>19.128447393322748</v>
      </c>
      <c r="E26" s="18">
        <f t="shared" si="2"/>
        <v>1.2602035050668943</v>
      </c>
    </row>
    <row r="27" spans="1:5" s="6" customFormat="1" ht="15.75">
      <c r="A27" s="16" t="s">
        <v>36</v>
      </c>
      <c r="B27" s="17" t="s">
        <v>26</v>
      </c>
      <c r="C27" s="18">
        <v>215.059</v>
      </c>
      <c r="D27" s="15">
        <f t="shared" si="0"/>
        <v>8.545146823954893</v>
      </c>
      <c r="E27" s="18">
        <f t="shared" si="2"/>
        <v>0.5629638285550684</v>
      </c>
    </row>
    <row r="28" spans="1:5" s="6" customFormat="1" ht="15.75">
      <c r="A28" s="16" t="s">
        <v>37</v>
      </c>
      <c r="B28" s="17" t="s">
        <v>31</v>
      </c>
      <c r="C28" s="18">
        <v>1002.649</v>
      </c>
      <c r="D28" s="15">
        <f t="shared" si="0"/>
        <v>39.83922048317694</v>
      </c>
      <c r="E28" s="18">
        <f t="shared" si="2"/>
        <v>2.624652396490781</v>
      </c>
    </row>
    <row r="29" spans="1:5" s="6" customFormat="1" ht="15.75">
      <c r="A29" s="16" t="s">
        <v>38</v>
      </c>
      <c r="B29" s="17" t="s">
        <v>44</v>
      </c>
      <c r="C29" s="18">
        <v>479.535</v>
      </c>
      <c r="D29" s="15">
        <f t="shared" si="0"/>
        <v>19.053827006659613</v>
      </c>
      <c r="E29" s="18">
        <f t="shared" si="2"/>
        <v>1.255287430547686</v>
      </c>
    </row>
    <row r="30" spans="1:5" s="6" customFormat="1" ht="15.75">
      <c r="A30" s="16" t="s">
        <v>49</v>
      </c>
      <c r="B30" s="17" t="s">
        <v>45</v>
      </c>
      <c r="C30" s="18">
        <v>769.111</v>
      </c>
      <c r="D30" s="15">
        <f t="shared" si="0"/>
        <v>30.5598297161187</v>
      </c>
      <c r="E30" s="18">
        <f t="shared" si="2"/>
        <v>2.013315755880095</v>
      </c>
    </row>
    <row r="31" spans="1:5" s="6" customFormat="1" ht="15.75">
      <c r="A31" s="16" t="s">
        <v>50</v>
      </c>
      <c r="B31" s="17" t="s">
        <v>29</v>
      </c>
      <c r="C31" s="18">
        <v>191.64</v>
      </c>
      <c r="D31" s="15">
        <f t="shared" si="0"/>
        <v>7.6146170927174195</v>
      </c>
      <c r="E31" s="18">
        <f t="shared" si="2"/>
        <v>0.5016594892764001</v>
      </c>
    </row>
    <row r="32" spans="1:5" s="6" customFormat="1" ht="18.75" customHeight="1">
      <c r="A32" s="16" t="s">
        <v>52</v>
      </c>
      <c r="B32" s="17" t="s">
        <v>51</v>
      </c>
      <c r="C32" s="18">
        <v>3530.102</v>
      </c>
      <c r="D32" s="15">
        <f t="shared" si="0"/>
        <v>140.26495005341238</v>
      </c>
      <c r="E32" s="18">
        <f t="shared" si="2"/>
        <v>9.240811763794607</v>
      </c>
    </row>
    <row r="33" spans="1:5" s="6" customFormat="1" ht="15.75">
      <c r="A33" s="13">
        <v>3</v>
      </c>
      <c r="B33" s="7" t="s">
        <v>32</v>
      </c>
      <c r="C33" s="14">
        <f>SUM(C34:C40)</f>
        <v>1253.4389999999999</v>
      </c>
      <c r="D33" s="15">
        <f t="shared" si="0"/>
        <v>49.804101618026664</v>
      </c>
      <c r="E33" s="14">
        <f>D33/D42*100</f>
        <v>3.281149909095813</v>
      </c>
    </row>
    <row r="34" spans="1:6" s="6" customFormat="1" ht="15.75">
      <c r="A34" s="16" t="s">
        <v>13</v>
      </c>
      <c r="B34" s="17" t="s">
        <v>24</v>
      </c>
      <c r="C34" s="18">
        <v>662.052</v>
      </c>
      <c r="D34" s="15">
        <f t="shared" si="0"/>
        <v>26.30595113477225</v>
      </c>
      <c r="E34" s="18">
        <f>D34/D$42*100</f>
        <v>1.7330654779504244</v>
      </c>
      <c r="F34" s="33"/>
    </row>
    <row r="35" spans="1:5" s="6" customFormat="1" ht="15.75">
      <c r="A35" s="16" t="s">
        <v>14</v>
      </c>
      <c r="B35" s="17" t="s">
        <v>25</v>
      </c>
      <c r="C35" s="18">
        <v>145.651</v>
      </c>
      <c r="D35" s="15">
        <f t="shared" si="0"/>
        <v>5.787291766705203</v>
      </c>
      <c r="E35" s="18">
        <f aca="true" t="shared" si="3" ref="E35:E41">D35/D$42*100</f>
        <v>0.3812732533531463</v>
      </c>
    </row>
    <row r="36" spans="1:5" s="6" customFormat="1" ht="15.75">
      <c r="A36" s="16" t="s">
        <v>15</v>
      </c>
      <c r="B36" s="17" t="s">
        <v>26</v>
      </c>
      <c r="C36" s="18">
        <v>10.228</v>
      </c>
      <c r="D36" s="15">
        <f t="shared" si="0"/>
        <v>0.406398996161103</v>
      </c>
      <c r="E36" s="18">
        <f t="shared" si="3"/>
        <v>0.0267740203314497</v>
      </c>
    </row>
    <row r="37" spans="1:5" s="6" customFormat="1" ht="15.75">
      <c r="A37" s="16" t="s">
        <v>39</v>
      </c>
      <c r="B37" s="17" t="s">
        <v>28</v>
      </c>
      <c r="C37" s="18">
        <v>33.747</v>
      </c>
      <c r="D37" s="15">
        <f t="shared" si="0"/>
        <v>1.3409021239195094</v>
      </c>
      <c r="E37" s="18">
        <f t="shared" si="3"/>
        <v>0.08834013141625274</v>
      </c>
    </row>
    <row r="38" spans="1:5" s="6" customFormat="1" ht="15.75">
      <c r="A38" s="16" t="s">
        <v>43</v>
      </c>
      <c r="B38" s="17" t="s">
        <v>44</v>
      </c>
      <c r="C38" s="18">
        <v>144.6</v>
      </c>
      <c r="D38" s="15">
        <f t="shared" si="0"/>
        <v>5.745531369270188</v>
      </c>
      <c r="E38" s="18">
        <f t="shared" si="3"/>
        <v>0.37852203167067133</v>
      </c>
    </row>
    <row r="39" spans="1:5" s="6" customFormat="1" ht="15.75">
      <c r="A39" s="16" t="s">
        <v>53</v>
      </c>
      <c r="B39" s="17" t="s">
        <v>45</v>
      </c>
      <c r="C39" s="18">
        <v>232.584</v>
      </c>
      <c r="D39" s="15">
        <f t="shared" si="0"/>
        <v>9.24148456424853</v>
      </c>
      <c r="E39" s="18">
        <f t="shared" si="3"/>
        <v>0.608839337580162</v>
      </c>
    </row>
    <row r="40" spans="1:5" s="6" customFormat="1" ht="15.75">
      <c r="A40" s="16" t="s">
        <v>54</v>
      </c>
      <c r="B40" s="17" t="s">
        <v>29</v>
      </c>
      <c r="C40" s="18">
        <v>24.577</v>
      </c>
      <c r="D40" s="15">
        <f t="shared" si="0"/>
        <v>0.9765416629498854</v>
      </c>
      <c r="E40" s="18">
        <f t="shared" si="3"/>
        <v>0.0643356567937074</v>
      </c>
    </row>
    <row r="41" spans="1:5" s="6" customFormat="1" ht="15.75">
      <c r="A41" s="19" t="s">
        <v>41</v>
      </c>
      <c r="B41" s="20" t="s">
        <v>42</v>
      </c>
      <c r="C41" s="21">
        <f>D41*C$44/1000</f>
        <v>0</v>
      </c>
      <c r="D41" s="22">
        <v>0</v>
      </c>
      <c r="E41" s="21">
        <f t="shared" si="3"/>
        <v>0</v>
      </c>
    </row>
    <row r="42" spans="1:5" s="6" customFormat="1" ht="15.75">
      <c r="A42" s="13">
        <v>5</v>
      </c>
      <c r="B42" s="20" t="s">
        <v>12</v>
      </c>
      <c r="C42" s="14">
        <f>C11+C23+C33</f>
        <v>38201.211</v>
      </c>
      <c r="D42" s="15">
        <f>D33+D23+D11</f>
        <v>1517.8855888285575</v>
      </c>
      <c r="E42" s="14">
        <f>SUM(E11,E23,E33)</f>
        <v>100.00000000000001</v>
      </c>
    </row>
    <row r="43" spans="1:5" s="6" customFormat="1" ht="15.75">
      <c r="A43" s="13">
        <v>6</v>
      </c>
      <c r="B43" s="20" t="s">
        <v>33</v>
      </c>
      <c r="C43" s="23"/>
      <c r="D43" s="15">
        <f>D42</f>
        <v>1517.8855888285575</v>
      </c>
      <c r="E43" s="23"/>
    </row>
    <row r="44" spans="1:5" s="6" customFormat="1" ht="15.75">
      <c r="A44" s="13">
        <v>7</v>
      </c>
      <c r="B44" s="20" t="s">
        <v>34</v>
      </c>
      <c r="C44" s="23">
        <v>25167.385</v>
      </c>
      <c r="D44" s="23"/>
      <c r="E44" s="23"/>
    </row>
    <row r="45" spans="1:5" s="6" customFormat="1" ht="15.75">
      <c r="A45" s="24">
        <v>8</v>
      </c>
      <c r="B45" s="25" t="s">
        <v>40</v>
      </c>
      <c r="C45" s="26"/>
      <c r="D45" s="27">
        <v>2</v>
      </c>
      <c r="E45" s="26"/>
    </row>
    <row r="46" s="6" customFormat="1" ht="11.25" customHeight="1"/>
    <row r="47" spans="1:5" s="6" customFormat="1" ht="21.75" customHeight="1">
      <c r="A47" s="6" t="s">
        <v>74</v>
      </c>
      <c r="B47" s="30"/>
      <c r="D47" s="31"/>
      <c r="E47" s="31"/>
    </row>
    <row r="48" s="6" customFormat="1" ht="32.25" customHeight="1">
      <c r="A48" s="6" t="s">
        <v>73</v>
      </c>
    </row>
    <row r="49" spans="2:5" ht="15">
      <c r="B49" s="3"/>
      <c r="C49" s="3"/>
      <c r="D49" s="3"/>
      <c r="E49" s="3"/>
    </row>
    <row r="50" spans="2:5" ht="15">
      <c r="B50" s="2"/>
      <c r="C50" s="2"/>
      <c r="D50" s="2"/>
      <c r="E50" s="3"/>
    </row>
  </sheetData>
  <sheetProtection/>
  <mergeCells count="5">
    <mergeCell ref="B6:D6"/>
    <mergeCell ref="C8:D8"/>
    <mergeCell ref="A8:A9"/>
    <mergeCell ref="B8:B9"/>
    <mergeCell ref="E8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8.7109375" style="0" customWidth="1"/>
    <col min="2" max="2" width="55.8515625" style="0" customWidth="1"/>
    <col min="3" max="3" width="11.57421875" style="0" customWidth="1"/>
    <col min="4" max="4" width="11.7109375" style="0" customWidth="1"/>
    <col min="5" max="5" width="12.421875" style="0" customWidth="1"/>
  </cols>
  <sheetData>
    <row r="1" s="28" customFormat="1" ht="15.75">
      <c r="E1" s="29" t="s">
        <v>62</v>
      </c>
    </row>
    <row r="2" s="28" customFormat="1" ht="15.75">
      <c r="E2" s="29" t="s">
        <v>63</v>
      </c>
    </row>
    <row r="3" s="28" customFormat="1" ht="15.75">
      <c r="E3" s="29" t="s">
        <v>83</v>
      </c>
    </row>
    <row r="4" s="28" customFormat="1" ht="15.75">
      <c r="E4" s="29" t="s">
        <v>70</v>
      </c>
    </row>
    <row r="5" s="6" customFormat="1" ht="13.5" customHeight="1">
      <c r="E5" s="9"/>
    </row>
    <row r="6" spans="1:5" s="6" customFormat="1" ht="28.5" customHeight="1">
      <c r="A6" s="38" t="s">
        <v>75</v>
      </c>
      <c r="B6" s="39"/>
      <c r="C6" s="39"/>
      <c r="D6" s="39"/>
      <c r="E6" s="39"/>
    </row>
    <row r="7" s="6" customFormat="1" ht="15.75"/>
    <row r="8" s="6" customFormat="1" ht="15.75">
      <c r="E8" s="6" t="s">
        <v>18</v>
      </c>
    </row>
    <row r="9" spans="1:5" s="6" customFormat="1" ht="28.5" customHeight="1">
      <c r="A9" s="37" t="s">
        <v>0</v>
      </c>
      <c r="B9" s="37" t="s">
        <v>19</v>
      </c>
      <c r="C9" s="37" t="s">
        <v>55</v>
      </c>
      <c r="D9" s="37"/>
      <c r="E9" s="37" t="s">
        <v>20</v>
      </c>
    </row>
    <row r="10" spans="1:5" s="6" customFormat="1" ht="15.75">
      <c r="A10" s="37"/>
      <c r="B10" s="37"/>
      <c r="C10" s="7" t="s">
        <v>21</v>
      </c>
      <c r="D10" s="7" t="s">
        <v>10</v>
      </c>
      <c r="E10" s="37"/>
    </row>
    <row r="11" spans="1:5" s="6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s="6" customFormat="1" ht="20.25" customHeight="1">
      <c r="A12" s="13">
        <v>1</v>
      </c>
      <c r="B12" s="7" t="s">
        <v>22</v>
      </c>
      <c r="C12" s="14">
        <f>SUM(C13:C23)</f>
        <v>17844.442000000003</v>
      </c>
      <c r="D12" s="15">
        <f>C12/C$45*1000</f>
        <v>1079.2281012811495</v>
      </c>
      <c r="E12" s="14">
        <f>D12/D43*100</f>
        <v>71.1277199231645</v>
      </c>
    </row>
    <row r="13" spans="1:5" s="6" customFormat="1" ht="15.75">
      <c r="A13" s="16" t="s">
        <v>1</v>
      </c>
      <c r="B13" s="17" t="s">
        <v>60</v>
      </c>
      <c r="C13" s="18">
        <v>13033.678</v>
      </c>
      <c r="D13" s="15">
        <f aca="true" t="shared" si="0" ref="D13:D41">C13/C$45*1000</f>
        <v>788.2741057775798</v>
      </c>
      <c r="E13" s="18">
        <f>D13/D$43*100</f>
        <v>51.95207551755953</v>
      </c>
    </row>
    <row r="14" spans="1:5" s="6" customFormat="1" ht="15.75">
      <c r="A14" s="16" t="s">
        <v>2</v>
      </c>
      <c r="B14" s="17" t="s">
        <v>23</v>
      </c>
      <c r="C14" s="18">
        <v>446.386</v>
      </c>
      <c r="D14" s="15">
        <f t="shared" si="0"/>
        <v>26.9973314502346</v>
      </c>
      <c r="E14" s="18">
        <f aca="true" t="shared" si="1" ref="E14:E23">D14/D$43*100</f>
        <v>1.7792889452985818</v>
      </c>
    </row>
    <row r="15" spans="1:5" s="6" customFormat="1" ht="15.75" customHeight="1">
      <c r="A15" s="16" t="s">
        <v>3</v>
      </c>
      <c r="B15" s="17" t="s">
        <v>24</v>
      </c>
      <c r="C15" s="18">
        <v>2950.054</v>
      </c>
      <c r="D15" s="15">
        <f t="shared" si="0"/>
        <v>178.4186458224281</v>
      </c>
      <c r="E15" s="18">
        <f t="shared" si="1"/>
        <v>11.758877899920387</v>
      </c>
    </row>
    <row r="16" spans="1:8" s="6" customFormat="1" ht="15.75" customHeight="1">
      <c r="A16" s="16" t="s">
        <v>4</v>
      </c>
      <c r="B16" s="17" t="s">
        <v>25</v>
      </c>
      <c r="C16" s="18">
        <v>649.012</v>
      </c>
      <c r="D16" s="15">
        <f t="shared" si="0"/>
        <v>39.25210933850895</v>
      </c>
      <c r="E16" s="18">
        <f t="shared" si="1"/>
        <v>2.586953616300966</v>
      </c>
      <c r="H16" s="33"/>
    </row>
    <row r="17" spans="1:8" s="6" customFormat="1" ht="15.75" customHeight="1">
      <c r="A17" s="16" t="s">
        <v>5</v>
      </c>
      <c r="B17" s="17" t="s">
        <v>26</v>
      </c>
      <c r="C17" s="18">
        <v>805.711</v>
      </c>
      <c r="D17" s="15">
        <f t="shared" si="0"/>
        <v>48.72923192057988</v>
      </c>
      <c r="E17" s="18">
        <f t="shared" si="1"/>
        <v>3.211553846683062</v>
      </c>
      <c r="H17" s="33"/>
    </row>
    <row r="18" spans="1:8" s="6" customFormat="1" ht="15" customHeight="1">
      <c r="A18" s="16" t="s">
        <v>6</v>
      </c>
      <c r="B18" s="17" t="s">
        <v>27</v>
      </c>
      <c r="C18" s="18">
        <v>74.079</v>
      </c>
      <c r="D18" s="15">
        <f t="shared" si="0"/>
        <v>4.480282348689091</v>
      </c>
      <c r="E18" s="18">
        <f t="shared" si="1"/>
        <v>0.2952779562503609</v>
      </c>
      <c r="H18" s="33"/>
    </row>
    <row r="19" spans="1:5" s="6" customFormat="1" ht="14.25" customHeight="1">
      <c r="A19" s="16" t="s">
        <v>7</v>
      </c>
      <c r="B19" s="17" t="s">
        <v>44</v>
      </c>
      <c r="C19" s="18">
        <v>644.149</v>
      </c>
      <c r="D19" s="15">
        <f t="shared" si="0"/>
        <v>38.957996120705324</v>
      </c>
      <c r="E19" s="18">
        <f t="shared" si="1"/>
        <v>2.5675697598606053</v>
      </c>
    </row>
    <row r="20" spans="1:5" s="6" customFormat="1" ht="14.25" customHeight="1">
      <c r="A20" s="16" t="s">
        <v>8</v>
      </c>
      <c r="B20" s="17" t="s">
        <v>45</v>
      </c>
      <c r="C20" s="18">
        <v>1036.342</v>
      </c>
      <c r="D20" s="15">
        <f t="shared" si="0"/>
        <v>62.6777463222391</v>
      </c>
      <c r="E20" s="18">
        <f t="shared" si="1"/>
        <v>4.13084609317636</v>
      </c>
    </row>
    <row r="21" spans="1:5" s="6" customFormat="1" ht="15.75" customHeight="1">
      <c r="A21" s="16" t="s">
        <v>9</v>
      </c>
      <c r="B21" s="17" t="s">
        <v>28</v>
      </c>
      <c r="C21" s="18">
        <f>8.572+164.68</f>
        <v>173.252</v>
      </c>
      <c r="D21" s="15">
        <f t="shared" si="0"/>
        <v>10.478244542651527</v>
      </c>
      <c r="E21" s="18">
        <f t="shared" si="1"/>
        <v>0.6905802788413388</v>
      </c>
    </row>
    <row r="22" spans="1:5" s="6" customFormat="1" ht="15.75">
      <c r="A22" s="16" t="s">
        <v>46</v>
      </c>
      <c r="B22" s="17" t="s">
        <v>29</v>
      </c>
      <c r="C22" s="18">
        <v>349.891</v>
      </c>
      <c r="D22" s="15">
        <f t="shared" si="0"/>
        <v>21.161334133359993</v>
      </c>
      <c r="E22" s="18">
        <f t="shared" si="1"/>
        <v>1.3946610968073954</v>
      </c>
    </row>
    <row r="23" spans="1:5" s="6" customFormat="1" ht="15.75">
      <c r="A23" s="16" t="s">
        <v>47</v>
      </c>
      <c r="B23" s="17" t="s">
        <v>48</v>
      </c>
      <c r="C23" s="18">
        <v>-2318.112</v>
      </c>
      <c r="D23" s="15">
        <f t="shared" si="0"/>
        <v>-140.19892649582698</v>
      </c>
      <c r="E23" s="18">
        <f t="shared" si="1"/>
        <v>-9.239965087534074</v>
      </c>
    </row>
    <row r="24" spans="1:5" s="6" customFormat="1" ht="18.75" customHeight="1">
      <c r="A24" s="13">
        <v>2</v>
      </c>
      <c r="B24" s="7" t="s">
        <v>30</v>
      </c>
      <c r="C24" s="14">
        <f>SUM(C25:C33)</f>
        <v>6419.961</v>
      </c>
      <c r="D24" s="15">
        <f t="shared" si="0"/>
        <v>388.27789181242144</v>
      </c>
      <c r="E24" s="14">
        <f>D24/D43*100</f>
        <v>25.589883277136888</v>
      </c>
    </row>
    <row r="25" spans="1:5" s="6" customFormat="1" ht="15.75" customHeight="1">
      <c r="A25" s="16" t="s">
        <v>16</v>
      </c>
      <c r="B25" s="17" t="s">
        <v>23</v>
      </c>
      <c r="C25" s="18">
        <v>601.715</v>
      </c>
      <c r="D25" s="15">
        <f t="shared" si="0"/>
        <v>36.39159672027777</v>
      </c>
      <c r="E25" s="18">
        <f>D25/D$43*100</f>
        <v>2.398428373023204</v>
      </c>
    </row>
    <row r="26" spans="1:5" s="6" customFormat="1" ht="16.5" customHeight="1">
      <c r="A26" s="16" t="s">
        <v>17</v>
      </c>
      <c r="B26" s="17" t="s">
        <v>24</v>
      </c>
      <c r="C26" s="18">
        <v>1437.63</v>
      </c>
      <c r="D26" s="15">
        <f t="shared" si="0"/>
        <v>86.94756021201553</v>
      </c>
      <c r="E26" s="18">
        <f aca="true" t="shared" si="2" ref="E26:E33">D26/D$43*100</f>
        <v>5.7303749813605265</v>
      </c>
    </row>
    <row r="27" spans="1:5" s="6" customFormat="1" ht="15" customHeight="1">
      <c r="A27" s="16" t="s">
        <v>35</v>
      </c>
      <c r="B27" s="17" t="s">
        <v>25</v>
      </c>
      <c r="C27" s="18">
        <v>316.278</v>
      </c>
      <c r="D27" s="15">
        <f t="shared" si="0"/>
        <v>19.128426958769538</v>
      </c>
      <c r="E27" s="18">
        <f t="shared" si="2"/>
        <v>1.2606801043069111</v>
      </c>
    </row>
    <row r="28" spans="1:5" s="6" customFormat="1" ht="14.25" customHeight="1">
      <c r="A28" s="16" t="s">
        <v>36</v>
      </c>
      <c r="B28" s="17" t="s">
        <v>26</v>
      </c>
      <c r="C28" s="18">
        <v>141.289</v>
      </c>
      <c r="D28" s="15">
        <f t="shared" si="0"/>
        <v>8.545129021233183</v>
      </c>
      <c r="E28" s="18">
        <f t="shared" si="2"/>
        <v>0.5631761654538701</v>
      </c>
    </row>
    <row r="29" spans="1:5" s="6" customFormat="1" ht="15.75" customHeight="1">
      <c r="A29" s="16" t="s">
        <v>37</v>
      </c>
      <c r="B29" s="17" t="s">
        <v>31</v>
      </c>
      <c r="C29" s="18">
        <v>658.72</v>
      </c>
      <c r="D29" s="15">
        <f t="shared" si="0"/>
        <v>39.83924713789979</v>
      </c>
      <c r="E29" s="18">
        <f t="shared" si="2"/>
        <v>2.6256495814095464</v>
      </c>
    </row>
    <row r="30" spans="1:5" s="6" customFormat="1" ht="16.5" customHeight="1">
      <c r="A30" s="16" t="s">
        <v>38</v>
      </c>
      <c r="B30" s="17" t="s">
        <v>44</v>
      </c>
      <c r="C30" s="18">
        <v>315.045</v>
      </c>
      <c r="D30" s="15">
        <f t="shared" si="0"/>
        <v>19.053855377944554</v>
      </c>
      <c r="E30" s="18">
        <f t="shared" si="2"/>
        <v>1.2557653819151846</v>
      </c>
    </row>
    <row r="31" spans="1:5" s="6" customFormat="1" ht="14.25" customHeight="1">
      <c r="A31" s="16" t="s">
        <v>49</v>
      </c>
      <c r="B31" s="17" t="s">
        <v>45</v>
      </c>
      <c r="C31" s="18">
        <v>505.29</v>
      </c>
      <c r="D31" s="15">
        <f t="shared" si="0"/>
        <v>30.55983298868925</v>
      </c>
      <c r="E31" s="18">
        <f t="shared" si="2"/>
        <v>2.0140795436459036</v>
      </c>
    </row>
    <row r="32" spans="1:5" s="6" customFormat="1" ht="14.25" customHeight="1">
      <c r="A32" s="16" t="s">
        <v>50</v>
      </c>
      <c r="B32" s="17" t="s">
        <v>29</v>
      </c>
      <c r="C32" s="18">
        <v>125.882</v>
      </c>
      <c r="D32" s="15">
        <f t="shared" si="0"/>
        <v>7.613316899764849</v>
      </c>
      <c r="E32" s="18">
        <f t="shared" si="2"/>
        <v>0.5017640584876677</v>
      </c>
    </row>
    <row r="33" spans="1:5" s="6" customFormat="1" ht="15.75" customHeight="1">
      <c r="A33" s="16" t="s">
        <v>52</v>
      </c>
      <c r="B33" s="17" t="s">
        <v>51</v>
      </c>
      <c r="C33" s="18">
        <v>2318.112</v>
      </c>
      <c r="D33" s="15">
        <f t="shared" si="0"/>
        <v>140.19892649582698</v>
      </c>
      <c r="E33" s="18">
        <f t="shared" si="2"/>
        <v>9.239965087534074</v>
      </c>
    </row>
    <row r="34" spans="1:5" s="6" customFormat="1" ht="15" customHeight="1">
      <c r="A34" s="13">
        <v>3</v>
      </c>
      <c r="B34" s="7" t="s">
        <v>32</v>
      </c>
      <c r="C34" s="14">
        <f>SUM(C35:C41)</f>
        <v>823.4840000000002</v>
      </c>
      <c r="D34" s="15">
        <f t="shared" si="0"/>
        <v>49.80413922471805</v>
      </c>
      <c r="E34" s="14">
        <f>D34/D43*100</f>
        <v>3.2823967996985957</v>
      </c>
    </row>
    <row r="35" spans="1:5" s="6" customFormat="1" ht="15" customHeight="1">
      <c r="A35" s="16" t="s">
        <v>13</v>
      </c>
      <c r="B35" s="17" t="s">
        <v>24</v>
      </c>
      <c r="C35" s="18">
        <v>434.954</v>
      </c>
      <c r="D35" s="15">
        <f t="shared" si="0"/>
        <v>26.30592649322635</v>
      </c>
      <c r="E35" s="18">
        <f>D35/D$43*100</f>
        <v>1.733721138013735</v>
      </c>
    </row>
    <row r="36" spans="1:5" s="6" customFormat="1" ht="15.75">
      <c r="A36" s="16" t="s">
        <v>14</v>
      </c>
      <c r="B36" s="17" t="s">
        <v>25</v>
      </c>
      <c r="C36" s="18">
        <v>95.69</v>
      </c>
      <c r="D36" s="15">
        <f t="shared" si="0"/>
        <v>5.787311086084573</v>
      </c>
      <c r="E36" s="18">
        <f aca="true" t="shared" si="3" ref="E36:E42">D36/D$43*100</f>
        <v>0.38141912868150263</v>
      </c>
    </row>
    <row r="37" spans="1:5" s="6" customFormat="1" ht="15.75">
      <c r="A37" s="16" t="s">
        <v>15</v>
      </c>
      <c r="B37" s="17" t="s">
        <v>26</v>
      </c>
      <c r="C37" s="18">
        <v>6.72</v>
      </c>
      <c r="D37" s="15">
        <f t="shared" si="0"/>
        <v>0.40642418746460796</v>
      </c>
      <c r="E37" s="18">
        <f t="shared" si="3"/>
        <v>0.026785834933009695</v>
      </c>
    </row>
    <row r="38" spans="1:5" s="6" customFormat="1" ht="15.75">
      <c r="A38" s="16" t="s">
        <v>39</v>
      </c>
      <c r="B38" s="17" t="s">
        <v>28</v>
      </c>
      <c r="C38" s="18">
        <v>22.171</v>
      </c>
      <c r="D38" s="15">
        <f t="shared" si="0"/>
        <v>1.3408974196841998</v>
      </c>
      <c r="E38" s="18">
        <f t="shared" si="3"/>
        <v>0.08837332534222589</v>
      </c>
    </row>
    <row r="39" spans="1:5" s="6" customFormat="1" ht="15.75">
      <c r="A39" s="16" t="s">
        <v>43</v>
      </c>
      <c r="B39" s="17" t="s">
        <v>44</v>
      </c>
      <c r="C39" s="18">
        <v>94.999</v>
      </c>
      <c r="D39" s="15">
        <f t="shared" si="0"/>
        <v>5.745519551331888</v>
      </c>
      <c r="E39" s="18">
        <f t="shared" si="3"/>
        <v>0.3786648114287185</v>
      </c>
    </row>
    <row r="40" spans="1:5" s="6" customFormat="1" ht="15.75">
      <c r="A40" s="16" t="s">
        <v>53</v>
      </c>
      <c r="B40" s="17" t="s">
        <v>45</v>
      </c>
      <c r="C40" s="18">
        <v>152.803</v>
      </c>
      <c r="D40" s="15">
        <f t="shared" si="0"/>
        <v>9.241493321005132</v>
      </c>
      <c r="E40" s="18">
        <f t="shared" si="3"/>
        <v>0.6090708237006965</v>
      </c>
    </row>
    <row r="41" spans="1:5" s="6" customFormat="1" ht="15.75">
      <c r="A41" s="16" t="s">
        <v>54</v>
      </c>
      <c r="B41" s="17" t="s">
        <v>29</v>
      </c>
      <c r="C41" s="18">
        <v>16.147</v>
      </c>
      <c r="D41" s="15">
        <f t="shared" si="0"/>
        <v>0.9765671659212835</v>
      </c>
      <c r="E41" s="18">
        <f t="shared" si="3"/>
        <v>0.06436173759870649</v>
      </c>
    </row>
    <row r="42" spans="1:5" s="6" customFormat="1" ht="14.25" customHeight="1">
      <c r="A42" s="19" t="s">
        <v>41</v>
      </c>
      <c r="B42" s="20" t="s">
        <v>42</v>
      </c>
      <c r="C42" s="21">
        <f>D42*C$45/1000</f>
        <v>0</v>
      </c>
      <c r="D42" s="22">
        <v>0</v>
      </c>
      <c r="E42" s="21">
        <f t="shared" si="3"/>
        <v>0</v>
      </c>
    </row>
    <row r="43" spans="1:5" s="6" customFormat="1" ht="15.75">
      <c r="A43" s="13">
        <v>5</v>
      </c>
      <c r="B43" s="20" t="s">
        <v>12</v>
      </c>
      <c r="C43" s="14">
        <f>C12+C24+C34</f>
        <v>25087.887000000002</v>
      </c>
      <c r="D43" s="15">
        <f>D34+D24+D12</f>
        <v>1517.310132318289</v>
      </c>
      <c r="E43" s="14">
        <f>SUM(E12,E24,E34)</f>
        <v>100</v>
      </c>
    </row>
    <row r="44" spans="1:5" s="6" customFormat="1" ht="15.75">
      <c r="A44" s="13">
        <v>6</v>
      </c>
      <c r="B44" s="20" t="s">
        <v>33</v>
      </c>
      <c r="C44" s="23"/>
      <c r="D44" s="15">
        <f>D43</f>
        <v>1517.310132318289</v>
      </c>
      <c r="E44" s="23"/>
    </row>
    <row r="45" spans="1:5" s="6" customFormat="1" ht="15.75">
      <c r="A45" s="13">
        <v>7</v>
      </c>
      <c r="B45" s="20" t="s">
        <v>34</v>
      </c>
      <c r="C45" s="23">
        <v>16534.449</v>
      </c>
      <c r="D45" s="23"/>
      <c r="E45" s="23"/>
    </row>
    <row r="46" spans="1:5" s="6" customFormat="1" ht="15.75">
      <c r="A46" s="24">
        <v>8</v>
      </c>
      <c r="B46" s="25" t="s">
        <v>40</v>
      </c>
      <c r="C46" s="26"/>
      <c r="D46" s="27">
        <v>2</v>
      </c>
      <c r="E46" s="26"/>
    </row>
    <row r="47" spans="2:5" s="6" customFormat="1" ht="15.75">
      <c r="B47" s="34"/>
      <c r="C47" s="35"/>
      <c r="D47" s="35"/>
      <c r="E47" s="35"/>
    </row>
    <row r="48" spans="1:5" s="6" customFormat="1" ht="21.75" customHeight="1">
      <c r="A48" s="6" t="s">
        <v>74</v>
      </c>
      <c r="B48" s="30"/>
      <c r="D48" s="31"/>
      <c r="E48" s="31"/>
    </row>
    <row r="49" s="6" customFormat="1" ht="33.75" customHeight="1">
      <c r="A49" s="6" t="s">
        <v>73</v>
      </c>
    </row>
    <row r="50" spans="2:5" ht="15">
      <c r="B50" s="2"/>
      <c r="C50" s="2"/>
      <c r="D50" s="2"/>
      <c r="E50" s="3"/>
    </row>
  </sheetData>
  <sheetProtection/>
  <mergeCells count="5">
    <mergeCell ref="A6:E6"/>
    <mergeCell ref="A9:A10"/>
    <mergeCell ref="B9:B10"/>
    <mergeCell ref="C9:D9"/>
    <mergeCell ref="E9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="106" zoomScaleNormal="106" zoomScalePageLayoutView="0" workbookViewId="0" topLeftCell="A19">
      <selection activeCell="H14" sqref="H14:H17"/>
    </sheetView>
  </sheetViews>
  <sheetFormatPr defaultColWidth="9.140625" defaultRowHeight="15"/>
  <cols>
    <col min="1" max="1" width="7.57421875" style="0" customWidth="1"/>
    <col min="2" max="2" width="54.8515625" style="0" customWidth="1"/>
    <col min="3" max="3" width="11.8515625" style="0" customWidth="1"/>
    <col min="4" max="4" width="11.28125" style="0" customWidth="1"/>
    <col min="5" max="5" width="12.7109375" style="0" customWidth="1"/>
  </cols>
  <sheetData>
    <row r="1" s="28" customFormat="1" ht="15.75">
      <c r="E1" s="32" t="s">
        <v>64</v>
      </c>
    </row>
    <row r="2" s="28" customFormat="1" ht="15.75">
      <c r="E2" s="32" t="s">
        <v>63</v>
      </c>
    </row>
    <row r="3" s="28" customFormat="1" ht="15.75">
      <c r="E3" s="32" t="s">
        <v>83</v>
      </c>
    </row>
    <row r="4" s="28" customFormat="1" ht="15.75">
      <c r="E4" s="32" t="s">
        <v>70</v>
      </c>
    </row>
    <row r="5" s="6" customFormat="1" ht="15.75">
      <c r="E5" s="8"/>
    </row>
    <row r="6" spans="1:5" s="6" customFormat="1" ht="37.5" customHeight="1">
      <c r="A6" s="38" t="s">
        <v>76</v>
      </c>
      <c r="B6" s="39"/>
      <c r="C6" s="39"/>
      <c r="D6" s="39"/>
      <c r="E6" s="39"/>
    </row>
    <row r="7" s="6" customFormat="1" ht="15.75"/>
    <row r="8" s="6" customFormat="1" ht="15.75">
      <c r="E8" s="6" t="s">
        <v>18</v>
      </c>
    </row>
    <row r="9" spans="1:5" s="6" customFormat="1" ht="30" customHeight="1">
      <c r="A9" s="37" t="s">
        <v>0</v>
      </c>
      <c r="B9" s="37" t="s">
        <v>19</v>
      </c>
      <c r="C9" s="37" t="s">
        <v>56</v>
      </c>
      <c r="D9" s="37"/>
      <c r="E9" s="37" t="s">
        <v>20</v>
      </c>
    </row>
    <row r="10" spans="1:5" s="6" customFormat="1" ht="15.75">
      <c r="A10" s="37"/>
      <c r="B10" s="37"/>
      <c r="C10" s="7" t="s">
        <v>21</v>
      </c>
      <c r="D10" s="7" t="s">
        <v>10</v>
      </c>
      <c r="E10" s="37"/>
    </row>
    <row r="11" spans="1:5" s="6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s="6" customFormat="1" ht="16.5" customHeight="1">
      <c r="A12" s="13">
        <v>1</v>
      </c>
      <c r="B12" s="7" t="s">
        <v>22</v>
      </c>
      <c r="C12" s="14">
        <f>SUM(C13:C23)</f>
        <v>3325.439</v>
      </c>
      <c r="D12" s="15">
        <f>C12/C$45*1000</f>
        <v>1073.9888720374738</v>
      </c>
      <c r="E12" s="14">
        <f>D12/D43*100</f>
        <v>71.06032150069844</v>
      </c>
    </row>
    <row r="13" spans="1:6" s="6" customFormat="1" ht="15.75" customHeight="1">
      <c r="A13" s="16" t="s">
        <v>1</v>
      </c>
      <c r="B13" s="17" t="s">
        <v>60</v>
      </c>
      <c r="C13" s="18">
        <v>2422.758</v>
      </c>
      <c r="D13" s="15">
        <f aca="true" t="shared" si="0" ref="D13:D41">C13/C$45*1000</f>
        <v>782.4576339063101</v>
      </c>
      <c r="E13" s="18">
        <f>D13/D$43*100</f>
        <v>51.77119844880305</v>
      </c>
      <c r="F13" s="33"/>
    </row>
    <row r="14" spans="1:8" s="6" customFormat="1" ht="15" customHeight="1">
      <c r="A14" s="16" t="s">
        <v>2</v>
      </c>
      <c r="B14" s="17" t="s">
        <v>23</v>
      </c>
      <c r="C14" s="18">
        <v>83.593</v>
      </c>
      <c r="D14" s="15">
        <f t="shared" si="0"/>
        <v>26.99732329482771</v>
      </c>
      <c r="E14" s="18">
        <f aca="true" t="shared" si="1" ref="E14:E23">D14/D$43*100</f>
        <v>1.7862740694410228</v>
      </c>
      <c r="H14" s="33"/>
    </row>
    <row r="15" spans="1:8" s="6" customFormat="1" ht="14.25" customHeight="1">
      <c r="A15" s="16" t="s">
        <v>3</v>
      </c>
      <c r="B15" s="17" t="s">
        <v>24</v>
      </c>
      <c r="C15" s="18">
        <v>552.445</v>
      </c>
      <c r="D15" s="15">
        <f t="shared" si="0"/>
        <v>178.418483217627</v>
      </c>
      <c r="E15" s="18">
        <f t="shared" si="1"/>
        <v>11.805033654640292</v>
      </c>
      <c r="H15" s="33"/>
    </row>
    <row r="16" spans="1:8" s="6" customFormat="1" ht="13.5" customHeight="1">
      <c r="A16" s="16" t="s">
        <v>4</v>
      </c>
      <c r="B16" s="17" t="s">
        <v>25</v>
      </c>
      <c r="C16" s="18">
        <v>121.538</v>
      </c>
      <c r="D16" s="15">
        <f t="shared" si="0"/>
        <v>39.252098604031076</v>
      </c>
      <c r="E16" s="18">
        <f t="shared" si="1"/>
        <v>2.5971095408912586</v>
      </c>
      <c r="H16" s="33"/>
    </row>
    <row r="17" spans="1:5" s="6" customFormat="1" ht="14.25" customHeight="1">
      <c r="A17" s="16" t="s">
        <v>5</v>
      </c>
      <c r="B17" s="17" t="s">
        <v>26</v>
      </c>
      <c r="C17" s="18">
        <v>150.882</v>
      </c>
      <c r="D17" s="15">
        <f t="shared" si="0"/>
        <v>48.72908178161083</v>
      </c>
      <c r="E17" s="18">
        <f t="shared" si="1"/>
        <v>3.224152789652248</v>
      </c>
    </row>
    <row r="18" spans="1:5" s="6" customFormat="1" ht="15" customHeight="1">
      <c r="A18" s="16" t="s">
        <v>6</v>
      </c>
      <c r="B18" s="17" t="s">
        <v>27</v>
      </c>
      <c r="C18" s="18">
        <v>13.872</v>
      </c>
      <c r="D18" s="15">
        <f t="shared" si="0"/>
        <v>4.480122363665019</v>
      </c>
      <c r="E18" s="18">
        <f t="shared" si="1"/>
        <v>0.29642666121907174</v>
      </c>
    </row>
    <row r="19" spans="1:5" s="6" customFormat="1" ht="15" customHeight="1">
      <c r="A19" s="16" t="s">
        <v>7</v>
      </c>
      <c r="B19" s="17" t="s">
        <v>44</v>
      </c>
      <c r="C19" s="18">
        <v>120.627</v>
      </c>
      <c r="D19" s="15">
        <f t="shared" si="0"/>
        <v>38.957880648920145</v>
      </c>
      <c r="E19" s="18">
        <f t="shared" si="1"/>
        <v>2.577642651591189</v>
      </c>
    </row>
    <row r="20" spans="1:5" s="6" customFormat="1" ht="16.5" customHeight="1">
      <c r="A20" s="16" t="s">
        <v>8</v>
      </c>
      <c r="B20" s="17" t="s">
        <v>45</v>
      </c>
      <c r="C20" s="18">
        <v>194.072</v>
      </c>
      <c r="D20" s="15">
        <f t="shared" si="0"/>
        <v>62.677790323039034</v>
      </c>
      <c r="E20" s="18">
        <f t="shared" si="1"/>
        <v>4.1470671133295625</v>
      </c>
    </row>
    <row r="21" spans="1:5" s="6" customFormat="1" ht="13.5" customHeight="1">
      <c r="A21" s="16" t="s">
        <v>9</v>
      </c>
      <c r="B21" s="17" t="s">
        <v>28</v>
      </c>
      <c r="C21" s="18">
        <f>1.605+30.839</f>
        <v>32.443999999999996</v>
      </c>
      <c r="D21" s="15">
        <f t="shared" si="0"/>
        <v>10.47816392493857</v>
      </c>
      <c r="E21" s="18">
        <f t="shared" si="1"/>
        <v>0.6932862310115024</v>
      </c>
    </row>
    <row r="22" spans="1:5" s="6" customFormat="1" ht="13.5" customHeight="1">
      <c r="A22" s="16" t="s">
        <v>46</v>
      </c>
      <c r="B22" s="17" t="s">
        <v>29</v>
      </c>
      <c r="C22" s="18">
        <v>65.205</v>
      </c>
      <c r="D22" s="15">
        <f t="shared" si="0"/>
        <v>21.058706655332866</v>
      </c>
      <c r="E22" s="18">
        <f t="shared" si="1"/>
        <v>1.3933463411757188</v>
      </c>
    </row>
    <row r="23" spans="1:5" s="6" customFormat="1" ht="15.75" customHeight="1">
      <c r="A23" s="16" t="s">
        <v>47</v>
      </c>
      <c r="B23" s="17" t="s">
        <v>48</v>
      </c>
      <c r="C23" s="18">
        <v>-431.997</v>
      </c>
      <c r="D23" s="15">
        <f t="shared" si="0"/>
        <v>-139.5184126828285</v>
      </c>
      <c r="E23" s="18">
        <f t="shared" si="1"/>
        <v>-9.231216001056469</v>
      </c>
    </row>
    <row r="24" spans="1:5" s="6" customFormat="1" ht="12.75" customHeight="1">
      <c r="A24" s="13">
        <v>2</v>
      </c>
      <c r="B24" s="7" t="s">
        <v>30</v>
      </c>
      <c r="C24" s="14">
        <f>SUM(C25:C33)</f>
        <v>1200.0919999999999</v>
      </c>
      <c r="D24" s="15">
        <f t="shared" si="0"/>
        <v>387.5835501481747</v>
      </c>
      <c r="E24" s="14">
        <f>D24/D43*100</f>
        <v>25.644410662897798</v>
      </c>
    </row>
    <row r="25" spans="1:5" s="6" customFormat="1" ht="13.5" customHeight="1">
      <c r="A25" s="16" t="s">
        <v>16</v>
      </c>
      <c r="B25" s="17" t="s">
        <v>23</v>
      </c>
      <c r="C25" s="18">
        <v>112.681</v>
      </c>
      <c r="D25" s="15">
        <f t="shared" si="0"/>
        <v>36.3916283203675</v>
      </c>
      <c r="E25" s="18">
        <f>D25/D$43*100</f>
        <v>2.407846929990356</v>
      </c>
    </row>
    <row r="26" spans="1:5" s="6" customFormat="1" ht="14.25" customHeight="1">
      <c r="A26" s="16" t="s">
        <v>17</v>
      </c>
      <c r="B26" s="17" t="s">
        <v>24</v>
      </c>
      <c r="C26" s="18">
        <v>269.219</v>
      </c>
      <c r="D26" s="15">
        <f t="shared" si="0"/>
        <v>86.94738052361106</v>
      </c>
      <c r="E26" s="18">
        <f aca="true" t="shared" si="2" ref="E26:E33">D26/D$43*100</f>
        <v>5.752861109193863</v>
      </c>
    </row>
    <row r="27" spans="1:5" s="6" customFormat="1" ht="13.5" customHeight="1">
      <c r="A27" s="16" t="s">
        <v>35</v>
      </c>
      <c r="B27" s="17" t="s">
        <v>25</v>
      </c>
      <c r="C27" s="18">
        <v>59.228</v>
      </c>
      <c r="D27" s="15">
        <f t="shared" si="0"/>
        <v>19.128365582118782</v>
      </c>
      <c r="E27" s="18">
        <f t="shared" si="2"/>
        <v>1.2656255976559387</v>
      </c>
    </row>
    <row r="28" spans="1:5" s="6" customFormat="1" ht="12.75" customHeight="1">
      <c r="A28" s="16" t="s">
        <v>36</v>
      </c>
      <c r="B28" s="17" t="s">
        <v>26</v>
      </c>
      <c r="C28" s="18">
        <v>26.459</v>
      </c>
      <c r="D28" s="15">
        <f t="shared" si="0"/>
        <v>8.545239159473237</v>
      </c>
      <c r="E28" s="18">
        <f t="shared" si="2"/>
        <v>0.5653945378601082</v>
      </c>
    </row>
    <row r="29" spans="1:5" s="6" customFormat="1" ht="12.75" customHeight="1">
      <c r="A29" s="16" t="s">
        <v>37</v>
      </c>
      <c r="B29" s="17" t="s">
        <v>31</v>
      </c>
      <c r="C29" s="18">
        <v>123.356</v>
      </c>
      <c r="D29" s="15">
        <f t="shared" si="0"/>
        <v>39.83924266812731</v>
      </c>
      <c r="E29" s="18">
        <f t="shared" si="2"/>
        <v>2.635957844675592</v>
      </c>
    </row>
    <row r="30" spans="1:5" s="6" customFormat="1" ht="15" customHeight="1">
      <c r="A30" s="16" t="s">
        <v>38</v>
      </c>
      <c r="B30" s="17" t="s">
        <v>44</v>
      </c>
      <c r="C30" s="18">
        <v>58.997</v>
      </c>
      <c r="D30" s="15">
        <f t="shared" si="0"/>
        <v>19.05376146836398</v>
      </c>
      <c r="E30" s="18">
        <f t="shared" si="2"/>
        <v>1.260689427043078</v>
      </c>
    </row>
    <row r="31" spans="1:5" s="6" customFormat="1" ht="15" customHeight="1">
      <c r="A31" s="16" t="s">
        <v>49</v>
      </c>
      <c r="B31" s="17" t="s">
        <v>45</v>
      </c>
      <c r="C31" s="18">
        <v>94.624</v>
      </c>
      <c r="D31" s="15">
        <f t="shared" si="0"/>
        <v>30.559911947768075</v>
      </c>
      <c r="E31" s="18">
        <f t="shared" si="2"/>
        <v>2.0219922427330914</v>
      </c>
    </row>
    <row r="32" spans="1:5" s="6" customFormat="1" ht="15" customHeight="1">
      <c r="A32" s="16" t="s">
        <v>50</v>
      </c>
      <c r="B32" s="17" t="s">
        <v>29</v>
      </c>
      <c r="C32" s="18">
        <v>23.531</v>
      </c>
      <c r="D32" s="15">
        <f t="shared" si="0"/>
        <v>7.59960779551626</v>
      </c>
      <c r="E32" s="18">
        <f t="shared" si="2"/>
        <v>0.5028269726893005</v>
      </c>
    </row>
    <row r="33" spans="1:5" s="6" customFormat="1" ht="15" customHeight="1">
      <c r="A33" s="16" t="s">
        <v>52</v>
      </c>
      <c r="B33" s="17" t="s">
        <v>51</v>
      </c>
      <c r="C33" s="18">
        <v>431.997</v>
      </c>
      <c r="D33" s="15">
        <f t="shared" si="0"/>
        <v>139.5184126828285</v>
      </c>
      <c r="E33" s="18">
        <f t="shared" si="2"/>
        <v>9.231216001056469</v>
      </c>
    </row>
    <row r="34" spans="1:5" s="6" customFormat="1" ht="13.5" customHeight="1">
      <c r="A34" s="13">
        <v>3</v>
      </c>
      <c r="B34" s="7" t="s">
        <v>32</v>
      </c>
      <c r="C34" s="14">
        <f>SUM(C35:C41)</f>
        <v>154.21</v>
      </c>
      <c r="D34" s="15">
        <f t="shared" si="0"/>
        <v>49.80389775813023</v>
      </c>
      <c r="E34" s="14">
        <f>D34/D43*100</f>
        <v>3.2952678364037666</v>
      </c>
    </row>
    <row r="35" spans="1:5" s="6" customFormat="1" ht="13.5" customHeight="1">
      <c r="A35" s="16" t="s">
        <v>13</v>
      </c>
      <c r="B35" s="17" t="s">
        <v>24</v>
      </c>
      <c r="C35" s="18">
        <v>81.452</v>
      </c>
      <c r="D35" s="15">
        <f t="shared" si="0"/>
        <v>26.30586265608731</v>
      </c>
      <c r="E35" s="18">
        <f>D35/D$43*100</f>
        <v>1.740523674280265</v>
      </c>
    </row>
    <row r="36" spans="1:5" s="6" customFormat="1" ht="15.75">
      <c r="A36" s="16" t="s">
        <v>14</v>
      </c>
      <c r="B36" s="17" t="s">
        <v>25</v>
      </c>
      <c r="C36" s="18">
        <v>17.919</v>
      </c>
      <c r="D36" s="15">
        <f t="shared" si="0"/>
        <v>5.787147681265389</v>
      </c>
      <c r="E36" s="18">
        <f aca="true" t="shared" si="3" ref="E36:E42">D36/D$43*100</f>
        <v>0.38290580611191943</v>
      </c>
    </row>
    <row r="37" spans="1:5" s="6" customFormat="1" ht="18" customHeight="1">
      <c r="A37" s="16" t="s">
        <v>15</v>
      </c>
      <c r="B37" s="17" t="s">
        <v>26</v>
      </c>
      <c r="C37" s="18">
        <v>1.258</v>
      </c>
      <c r="D37" s="15">
        <f t="shared" si="0"/>
        <v>0.4062856065088375</v>
      </c>
      <c r="E37" s="18">
        <f t="shared" si="3"/>
        <v>0.026881829571337387</v>
      </c>
    </row>
    <row r="38" spans="1:5" s="6" customFormat="1" ht="15.75">
      <c r="A38" s="16" t="s">
        <v>39</v>
      </c>
      <c r="B38" s="17" t="s">
        <v>28</v>
      </c>
      <c r="C38" s="18">
        <v>4.152</v>
      </c>
      <c r="D38" s="15">
        <f t="shared" si="0"/>
        <v>1.3409362783980074</v>
      </c>
      <c r="E38" s="18">
        <f t="shared" si="3"/>
        <v>0.08872285880778445</v>
      </c>
    </row>
    <row r="39" spans="1:5" s="6" customFormat="1" ht="15.75">
      <c r="A39" s="16" t="s">
        <v>43</v>
      </c>
      <c r="B39" s="17" t="s">
        <v>44</v>
      </c>
      <c r="C39" s="18">
        <v>17.79</v>
      </c>
      <c r="D39" s="15">
        <f t="shared" si="0"/>
        <v>5.745485643714005</v>
      </c>
      <c r="E39" s="18">
        <f t="shared" si="3"/>
        <v>0.38014924330214</v>
      </c>
    </row>
    <row r="40" spans="1:5" s="6" customFormat="1" ht="15.75">
      <c r="A40" s="16" t="s">
        <v>53</v>
      </c>
      <c r="B40" s="17" t="s">
        <v>45</v>
      </c>
      <c r="C40" s="18">
        <v>28.615</v>
      </c>
      <c r="D40" s="15">
        <f t="shared" si="0"/>
        <v>9.241544221184727</v>
      </c>
      <c r="E40" s="18">
        <f t="shared" si="3"/>
        <v>0.6114654635801426</v>
      </c>
    </row>
    <row r="41" spans="1:5" s="6" customFormat="1" ht="15.75" customHeight="1">
      <c r="A41" s="16" t="s">
        <v>54</v>
      </c>
      <c r="B41" s="17" t="s">
        <v>29</v>
      </c>
      <c r="C41" s="18">
        <v>3.024</v>
      </c>
      <c r="D41" s="15">
        <f t="shared" si="0"/>
        <v>0.9766356709719592</v>
      </c>
      <c r="E41" s="18">
        <f t="shared" si="3"/>
        <v>0.06461896075017827</v>
      </c>
    </row>
    <row r="42" spans="1:5" s="6" customFormat="1" ht="17.25" customHeight="1">
      <c r="A42" s="19" t="s">
        <v>41</v>
      </c>
      <c r="B42" s="20" t="s">
        <v>42</v>
      </c>
      <c r="C42" s="21">
        <f>D42*C$45/1000</f>
        <v>0</v>
      </c>
      <c r="D42" s="22">
        <v>0</v>
      </c>
      <c r="E42" s="21">
        <f t="shared" si="3"/>
        <v>0</v>
      </c>
    </row>
    <row r="43" spans="1:5" s="6" customFormat="1" ht="15.75">
      <c r="A43" s="13">
        <v>5</v>
      </c>
      <c r="B43" s="20" t="s">
        <v>12</v>
      </c>
      <c r="C43" s="14">
        <f>C12+C24+C34</f>
        <v>4679.741</v>
      </c>
      <c r="D43" s="15">
        <f>D34+D24+D12</f>
        <v>1511.3763199437788</v>
      </c>
      <c r="E43" s="14">
        <f>SUM(E12,E24,E34)</f>
        <v>100</v>
      </c>
    </row>
    <row r="44" spans="1:5" s="6" customFormat="1" ht="15.75">
      <c r="A44" s="13">
        <v>6</v>
      </c>
      <c r="B44" s="20" t="s">
        <v>33</v>
      </c>
      <c r="C44" s="23"/>
      <c r="D44" s="15">
        <f>D43</f>
        <v>1511.3763199437788</v>
      </c>
      <c r="E44" s="23"/>
    </row>
    <row r="45" spans="1:5" s="6" customFormat="1" ht="15.75">
      <c r="A45" s="13">
        <v>7</v>
      </c>
      <c r="B45" s="20" t="s">
        <v>34</v>
      </c>
      <c r="C45" s="23">
        <v>3096.344</v>
      </c>
      <c r="D45" s="23"/>
      <c r="E45" s="23"/>
    </row>
    <row r="46" spans="1:5" s="6" customFormat="1" ht="15.75">
      <c r="A46" s="24">
        <v>8</v>
      </c>
      <c r="B46" s="25" t="s">
        <v>40</v>
      </c>
      <c r="C46" s="26"/>
      <c r="D46" s="27">
        <v>2</v>
      </c>
      <c r="E46" s="26"/>
    </row>
    <row r="47" spans="2:5" s="6" customFormat="1" ht="15.75">
      <c r="B47" s="34"/>
      <c r="C47" s="35"/>
      <c r="D47" s="35"/>
      <c r="E47" s="35"/>
    </row>
    <row r="48" spans="1:5" s="6" customFormat="1" ht="21.75" customHeight="1">
      <c r="A48" s="6" t="s">
        <v>74</v>
      </c>
      <c r="B48" s="30"/>
      <c r="D48" s="31"/>
      <c r="E48" s="31"/>
    </row>
    <row r="49" s="6" customFormat="1" ht="33.75" customHeight="1">
      <c r="A49" s="6" t="s">
        <v>73</v>
      </c>
    </row>
    <row r="50" spans="2:5" ht="15">
      <c r="B50" s="2"/>
      <c r="C50" s="2"/>
      <c r="D50" s="2"/>
      <c r="E50" s="3"/>
    </row>
  </sheetData>
  <sheetProtection/>
  <mergeCells count="5">
    <mergeCell ref="A6:E6"/>
    <mergeCell ref="A9:A10"/>
    <mergeCell ref="B9:B10"/>
    <mergeCell ref="C9:D9"/>
    <mergeCell ref="E9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28125" style="0" customWidth="1"/>
    <col min="2" max="2" width="54.00390625" style="0" customWidth="1"/>
    <col min="3" max="3" width="11.7109375" style="0" customWidth="1"/>
    <col min="4" max="4" width="12.421875" style="0" customWidth="1"/>
    <col min="5" max="5" width="13.28125" style="0" customWidth="1"/>
  </cols>
  <sheetData>
    <row r="1" s="28" customFormat="1" ht="15.75">
      <c r="E1" s="29" t="s">
        <v>65</v>
      </c>
    </row>
    <row r="2" s="28" customFormat="1" ht="15.75">
      <c r="E2" s="29" t="s">
        <v>63</v>
      </c>
    </row>
    <row r="3" s="28" customFormat="1" ht="15.75">
      <c r="E3" s="29" t="s">
        <v>83</v>
      </c>
    </row>
    <row r="4" s="28" customFormat="1" ht="15.75">
      <c r="E4" s="29" t="s">
        <v>70</v>
      </c>
    </row>
    <row r="5" s="6" customFormat="1" ht="15.75">
      <c r="E5" s="9"/>
    </row>
    <row r="6" spans="1:5" s="6" customFormat="1" ht="53.25" customHeight="1">
      <c r="A6" s="38" t="s">
        <v>77</v>
      </c>
      <c r="B6" s="39"/>
      <c r="C6" s="39"/>
      <c r="D6" s="39"/>
      <c r="E6" s="39"/>
    </row>
    <row r="7" s="6" customFormat="1" ht="15.75">
      <c r="E7" s="6" t="s">
        <v>18</v>
      </c>
    </row>
    <row r="8" spans="1:5" s="6" customFormat="1" ht="32.25" customHeight="1">
      <c r="A8" s="37" t="s">
        <v>0</v>
      </c>
      <c r="B8" s="37" t="s">
        <v>19</v>
      </c>
      <c r="C8" s="37" t="s">
        <v>55</v>
      </c>
      <c r="D8" s="37"/>
      <c r="E8" s="37" t="s">
        <v>20</v>
      </c>
    </row>
    <row r="9" spans="1:5" s="6" customFormat="1" ht="18" customHeight="1">
      <c r="A9" s="37"/>
      <c r="B9" s="37"/>
      <c r="C9" s="7" t="s">
        <v>21</v>
      </c>
      <c r="D9" s="7" t="s">
        <v>10</v>
      </c>
      <c r="E9" s="37"/>
    </row>
    <row r="10" spans="1:5" s="6" customFormat="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s="6" customFormat="1" ht="15.75">
      <c r="A11" s="13">
        <v>1</v>
      </c>
      <c r="B11" s="7" t="s">
        <v>22</v>
      </c>
      <c r="C11" s="14">
        <f>SUM(C12:C22)</f>
        <v>14853.735999999997</v>
      </c>
      <c r="D11" s="15">
        <f>C11/C$44*1000</f>
        <v>898.3508310437195</v>
      </c>
      <c r="E11" s="14">
        <f>D11/D42*100</f>
        <v>69.17468072271734</v>
      </c>
    </row>
    <row r="12" spans="1:5" s="6" customFormat="1" ht="15.75" customHeight="1">
      <c r="A12" s="16" t="s">
        <v>1</v>
      </c>
      <c r="B12" s="17" t="s">
        <v>60</v>
      </c>
      <c r="C12" s="18">
        <v>10524.82</v>
      </c>
      <c r="D12" s="15">
        <v>636.539</v>
      </c>
      <c r="E12" s="18">
        <f>D12/D$42*100</f>
        <v>49.01468398643345</v>
      </c>
    </row>
    <row r="13" spans="1:5" s="6" customFormat="1" ht="15.75" customHeight="1">
      <c r="A13" s="16" t="s">
        <v>2</v>
      </c>
      <c r="B13" s="17" t="s">
        <v>23</v>
      </c>
      <c r="C13" s="18">
        <v>0</v>
      </c>
      <c r="D13" s="15">
        <f aca="true" t="shared" si="0" ref="D13:D40">C13/C$44*1000</f>
        <v>0</v>
      </c>
      <c r="E13" s="18">
        <f aca="true" t="shared" si="1" ref="E13:E22">D13/D$42*100</f>
        <v>0</v>
      </c>
    </row>
    <row r="14" spans="1:7" s="6" customFormat="1" ht="16.5" customHeight="1">
      <c r="A14" s="16" t="s">
        <v>3</v>
      </c>
      <c r="B14" s="17" t="s">
        <v>24</v>
      </c>
      <c r="C14" s="18">
        <v>2950.054</v>
      </c>
      <c r="D14" s="15">
        <f t="shared" si="0"/>
        <v>178.4186458224281</v>
      </c>
      <c r="E14" s="18">
        <f t="shared" si="1"/>
        <v>13.738566752820654</v>
      </c>
      <c r="G14" s="36"/>
    </row>
    <row r="15" spans="1:5" s="6" customFormat="1" ht="14.25" customHeight="1">
      <c r="A15" s="16" t="s">
        <v>4</v>
      </c>
      <c r="B15" s="17" t="s">
        <v>25</v>
      </c>
      <c r="C15" s="18">
        <v>649.012</v>
      </c>
      <c r="D15" s="15">
        <f t="shared" si="0"/>
        <v>39.25210933850895</v>
      </c>
      <c r="E15" s="18">
        <f t="shared" si="1"/>
        <v>3.0224852444672665</v>
      </c>
    </row>
    <row r="16" spans="1:5" s="6" customFormat="1" ht="15.75" customHeight="1">
      <c r="A16" s="16" t="s">
        <v>5</v>
      </c>
      <c r="B16" s="17" t="s">
        <v>26</v>
      </c>
      <c r="C16" s="18">
        <v>805.711</v>
      </c>
      <c r="D16" s="15">
        <f t="shared" si="0"/>
        <v>48.72923192057988</v>
      </c>
      <c r="E16" s="18">
        <f t="shared" si="1"/>
        <v>3.7522412664249134</v>
      </c>
    </row>
    <row r="17" spans="1:8" s="6" customFormat="1" ht="14.25" customHeight="1">
      <c r="A17" s="16" t="s">
        <v>6</v>
      </c>
      <c r="B17" s="17" t="s">
        <v>27</v>
      </c>
      <c r="C17" s="18">
        <v>74.079</v>
      </c>
      <c r="D17" s="15">
        <f t="shared" si="0"/>
        <v>4.480282348689091</v>
      </c>
      <c r="E17" s="18">
        <f t="shared" si="1"/>
        <v>0.3449900532268904</v>
      </c>
      <c r="H17" s="36"/>
    </row>
    <row r="18" spans="1:5" s="6" customFormat="1" ht="15" customHeight="1">
      <c r="A18" s="16" t="s">
        <v>7</v>
      </c>
      <c r="B18" s="17" t="s">
        <v>44</v>
      </c>
      <c r="C18" s="18">
        <f>644.149-30.176</f>
        <v>613.973</v>
      </c>
      <c r="D18" s="15">
        <f t="shared" si="0"/>
        <v>37.13295798366186</v>
      </c>
      <c r="E18" s="18">
        <f t="shared" si="1"/>
        <v>2.8593066584305076</v>
      </c>
    </row>
    <row r="19" spans="1:5" s="6" customFormat="1" ht="14.25" customHeight="1">
      <c r="A19" s="16" t="s">
        <v>8</v>
      </c>
      <c r="B19" s="17" t="s">
        <v>45</v>
      </c>
      <c r="C19" s="18">
        <f>1036.342-5.286</f>
        <v>1031.056</v>
      </c>
      <c r="D19" s="15">
        <f t="shared" si="0"/>
        <v>62.35805015334953</v>
      </c>
      <c r="E19" s="18">
        <f t="shared" si="1"/>
        <v>4.801685556229225</v>
      </c>
    </row>
    <row r="20" spans="1:5" s="6" customFormat="1" ht="14.25" customHeight="1">
      <c r="A20" s="16" t="s">
        <v>9</v>
      </c>
      <c r="B20" s="17" t="s">
        <v>28</v>
      </c>
      <c r="C20" s="18">
        <f>8.572+164.68</f>
        <v>173.252</v>
      </c>
      <c r="D20" s="15">
        <f t="shared" si="0"/>
        <v>10.478244542651527</v>
      </c>
      <c r="E20" s="18">
        <f t="shared" si="1"/>
        <v>0.8068442703285038</v>
      </c>
    </row>
    <row r="21" spans="1:5" s="6" customFormat="1" ht="13.5" customHeight="1">
      <c r="A21" s="16" t="s">
        <v>46</v>
      </c>
      <c r="B21" s="17" t="s">
        <v>29</v>
      </c>
      <c r="C21" s="18">
        <v>349.891</v>
      </c>
      <c r="D21" s="15">
        <f t="shared" si="0"/>
        <v>21.161334133359993</v>
      </c>
      <c r="E21" s="18">
        <f t="shared" si="1"/>
        <v>1.6294619894114384</v>
      </c>
    </row>
    <row r="22" spans="1:5" s="6" customFormat="1" ht="12.75" customHeight="1">
      <c r="A22" s="16" t="s">
        <v>47</v>
      </c>
      <c r="B22" s="17" t="s">
        <v>48</v>
      </c>
      <c r="C22" s="18">
        <v>-2318.112</v>
      </c>
      <c r="D22" s="15">
        <f t="shared" si="0"/>
        <v>-140.19892649582698</v>
      </c>
      <c r="E22" s="18">
        <f t="shared" si="1"/>
        <v>-10.795577454688827</v>
      </c>
    </row>
    <row r="23" spans="1:5" s="6" customFormat="1" ht="12.75" customHeight="1">
      <c r="A23" s="13">
        <v>2</v>
      </c>
      <c r="B23" s="7" t="s">
        <v>30</v>
      </c>
      <c r="C23" s="14">
        <f>SUM(C24:C32)</f>
        <v>5800.805</v>
      </c>
      <c r="D23" s="15">
        <f t="shared" si="0"/>
        <v>350.83146707821953</v>
      </c>
      <c r="E23" s="14">
        <f>D23/D42*100</f>
        <v>27.014673871256527</v>
      </c>
    </row>
    <row r="24" spans="1:5" s="6" customFormat="1" ht="13.5" customHeight="1">
      <c r="A24" s="16" t="s">
        <v>16</v>
      </c>
      <c r="B24" s="17" t="s">
        <v>23</v>
      </c>
      <c r="C24" s="18">
        <v>0</v>
      </c>
      <c r="D24" s="15">
        <f t="shared" si="0"/>
        <v>0</v>
      </c>
      <c r="E24" s="18">
        <f>D24/D$42*100</f>
        <v>0</v>
      </c>
    </row>
    <row r="25" spans="1:5" s="6" customFormat="1" ht="13.5" customHeight="1">
      <c r="A25" s="16" t="s">
        <v>17</v>
      </c>
      <c r="B25" s="17" t="s">
        <v>24</v>
      </c>
      <c r="C25" s="18">
        <v>1437.63</v>
      </c>
      <c r="D25" s="15">
        <f t="shared" si="0"/>
        <v>86.94756021201553</v>
      </c>
      <c r="E25" s="18">
        <f aca="true" t="shared" si="2" ref="E25:E32">D25/D$42*100</f>
        <v>6.695123452268181</v>
      </c>
    </row>
    <row r="26" spans="1:5" s="6" customFormat="1" ht="13.5" customHeight="1">
      <c r="A26" s="16" t="s">
        <v>35</v>
      </c>
      <c r="B26" s="17" t="s">
        <v>25</v>
      </c>
      <c r="C26" s="18">
        <v>316.278</v>
      </c>
      <c r="D26" s="15">
        <f t="shared" si="0"/>
        <v>19.128426958769538</v>
      </c>
      <c r="E26" s="18">
        <f t="shared" si="2"/>
        <v>1.4729243652653852</v>
      </c>
    </row>
    <row r="27" spans="1:8" s="6" customFormat="1" ht="12.75" customHeight="1">
      <c r="A27" s="16" t="s">
        <v>36</v>
      </c>
      <c r="B27" s="17" t="s">
        <v>26</v>
      </c>
      <c r="C27" s="18">
        <v>141.289</v>
      </c>
      <c r="D27" s="15">
        <f t="shared" si="0"/>
        <v>8.545129021233183</v>
      </c>
      <c r="E27" s="18">
        <f t="shared" si="2"/>
        <v>0.6579907886226073</v>
      </c>
      <c r="H27" s="36"/>
    </row>
    <row r="28" spans="1:5" s="6" customFormat="1" ht="13.5" customHeight="1">
      <c r="A28" s="16" t="s">
        <v>37</v>
      </c>
      <c r="B28" s="17" t="s">
        <v>31</v>
      </c>
      <c r="C28" s="18">
        <v>658.72</v>
      </c>
      <c r="D28" s="15">
        <f t="shared" si="0"/>
        <v>39.83924713789979</v>
      </c>
      <c r="E28" s="18">
        <f t="shared" si="2"/>
        <v>3.0676959443515344</v>
      </c>
    </row>
    <row r="29" spans="1:5" s="6" customFormat="1" ht="12.75" customHeight="1">
      <c r="A29" s="16" t="s">
        <v>38</v>
      </c>
      <c r="B29" s="17" t="s">
        <v>44</v>
      </c>
      <c r="C29" s="18">
        <f>315.045-14.841</f>
        <v>300.204</v>
      </c>
      <c r="D29" s="15">
        <f t="shared" si="0"/>
        <v>18.156274817503746</v>
      </c>
      <c r="E29" s="18">
        <f t="shared" si="2"/>
        <v>1.3980668467301858</v>
      </c>
    </row>
    <row r="30" spans="1:5" s="6" customFormat="1" ht="12" customHeight="1">
      <c r="A30" s="16" t="s">
        <v>49</v>
      </c>
      <c r="B30" s="17" t="s">
        <v>45</v>
      </c>
      <c r="C30" s="18">
        <f>505.29-2.6</f>
        <v>502.69</v>
      </c>
      <c r="D30" s="15">
        <f t="shared" si="0"/>
        <v>30.40258553520592</v>
      </c>
      <c r="E30" s="18">
        <f t="shared" si="2"/>
        <v>2.341055492874169</v>
      </c>
    </row>
    <row r="31" spans="1:5" s="6" customFormat="1" ht="15.75" customHeight="1">
      <c r="A31" s="16" t="s">
        <v>50</v>
      </c>
      <c r="B31" s="17" t="s">
        <v>29</v>
      </c>
      <c r="C31" s="18">
        <v>125.882</v>
      </c>
      <c r="D31" s="15">
        <f t="shared" si="0"/>
        <v>7.613316899764849</v>
      </c>
      <c r="E31" s="18">
        <f t="shared" si="2"/>
        <v>0.586239526455641</v>
      </c>
    </row>
    <row r="32" spans="1:5" s="6" customFormat="1" ht="15" customHeight="1">
      <c r="A32" s="16" t="s">
        <v>52</v>
      </c>
      <c r="B32" s="17" t="s">
        <v>51</v>
      </c>
      <c r="C32" s="18">
        <v>2318.112</v>
      </c>
      <c r="D32" s="15">
        <f t="shared" si="0"/>
        <v>140.19892649582698</v>
      </c>
      <c r="E32" s="18">
        <f t="shared" si="2"/>
        <v>10.795577454688827</v>
      </c>
    </row>
    <row r="33" spans="1:5" s="6" customFormat="1" ht="15" customHeight="1">
      <c r="A33" s="13">
        <v>3</v>
      </c>
      <c r="B33" s="7" t="s">
        <v>32</v>
      </c>
      <c r="C33" s="14">
        <f>SUM(C34:C40)</f>
        <v>818.2520000000002</v>
      </c>
      <c r="D33" s="15">
        <f t="shared" si="0"/>
        <v>49.48770896447775</v>
      </c>
      <c r="E33" s="14">
        <f>D33/D42*100</f>
        <v>3.8106454060261292</v>
      </c>
    </row>
    <row r="34" spans="1:5" s="6" customFormat="1" ht="15.75">
      <c r="A34" s="16" t="s">
        <v>13</v>
      </c>
      <c r="B34" s="17" t="s">
        <v>24</v>
      </c>
      <c r="C34" s="18">
        <v>434.954</v>
      </c>
      <c r="D34" s="15">
        <f t="shared" si="0"/>
        <v>26.30592649322635</v>
      </c>
      <c r="E34" s="18">
        <f>D34/D$42*100</f>
        <v>2.0256051460096507</v>
      </c>
    </row>
    <row r="35" spans="1:5" s="6" customFormat="1" ht="15.75">
      <c r="A35" s="16" t="s">
        <v>14</v>
      </c>
      <c r="B35" s="17" t="s">
        <v>25</v>
      </c>
      <c r="C35" s="18">
        <v>95.69</v>
      </c>
      <c r="D35" s="15">
        <f t="shared" si="0"/>
        <v>5.787311086084573</v>
      </c>
      <c r="E35" s="18">
        <f aca="true" t="shared" si="3" ref="E35:E41">D35/D$42*100</f>
        <v>0.445633690968846</v>
      </c>
    </row>
    <row r="36" spans="1:5" s="6" customFormat="1" ht="15.75">
      <c r="A36" s="16" t="s">
        <v>15</v>
      </c>
      <c r="B36" s="17" t="s">
        <v>26</v>
      </c>
      <c r="C36" s="18">
        <v>6.72</v>
      </c>
      <c r="D36" s="15">
        <f t="shared" si="0"/>
        <v>0.40642418746460796</v>
      </c>
      <c r="E36" s="18">
        <f t="shared" si="3"/>
        <v>0.03129541648354735</v>
      </c>
    </row>
    <row r="37" spans="1:5" s="6" customFormat="1" ht="15.75">
      <c r="A37" s="16" t="s">
        <v>39</v>
      </c>
      <c r="B37" s="17" t="s">
        <v>28</v>
      </c>
      <c r="C37" s="18">
        <v>22.171</v>
      </c>
      <c r="D37" s="15">
        <f t="shared" si="0"/>
        <v>1.3408974196841998</v>
      </c>
      <c r="E37" s="18">
        <f t="shared" si="3"/>
        <v>0.10325158911558456</v>
      </c>
    </row>
    <row r="38" spans="1:5" s="6" customFormat="1" ht="15.75">
      <c r="A38" s="16" t="s">
        <v>43</v>
      </c>
      <c r="B38" s="17" t="s">
        <v>44</v>
      </c>
      <c r="C38" s="18">
        <f>94.999-4.452</f>
        <v>90.547</v>
      </c>
      <c r="D38" s="15">
        <f t="shared" si="0"/>
        <v>5.476263527136585</v>
      </c>
      <c r="E38" s="18">
        <f t="shared" si="3"/>
        <v>0.4216824518356788</v>
      </c>
    </row>
    <row r="39" spans="1:5" s="6" customFormat="1" ht="15.75">
      <c r="A39" s="16" t="s">
        <v>53</v>
      </c>
      <c r="B39" s="17" t="s">
        <v>45</v>
      </c>
      <c r="C39" s="18">
        <f>152.803-0.78</f>
        <v>152.023</v>
      </c>
      <c r="D39" s="15">
        <f t="shared" si="0"/>
        <v>9.194319084960133</v>
      </c>
      <c r="E39" s="18">
        <f t="shared" si="3"/>
        <v>0.707979627987845</v>
      </c>
    </row>
    <row r="40" spans="1:5" s="6" customFormat="1" ht="15" customHeight="1">
      <c r="A40" s="16" t="s">
        <v>54</v>
      </c>
      <c r="B40" s="17" t="s">
        <v>29</v>
      </c>
      <c r="C40" s="18">
        <v>16.147</v>
      </c>
      <c r="D40" s="15">
        <f t="shared" si="0"/>
        <v>0.9765671659212835</v>
      </c>
      <c r="E40" s="18">
        <f t="shared" si="3"/>
        <v>0.07519748362497605</v>
      </c>
    </row>
    <row r="41" spans="1:5" s="6" customFormat="1" ht="15.75">
      <c r="A41" s="19" t="s">
        <v>41</v>
      </c>
      <c r="B41" s="20" t="s">
        <v>42</v>
      </c>
      <c r="C41" s="21">
        <f>D41*C$44/1000</f>
        <v>0</v>
      </c>
      <c r="D41" s="22">
        <v>0</v>
      </c>
      <c r="E41" s="21">
        <f t="shared" si="3"/>
        <v>0</v>
      </c>
    </row>
    <row r="42" spans="1:5" s="6" customFormat="1" ht="15.75">
      <c r="A42" s="13">
        <v>5</v>
      </c>
      <c r="B42" s="20" t="s">
        <v>12</v>
      </c>
      <c r="C42" s="14">
        <f>C11+C23+C33</f>
        <v>21472.792999999998</v>
      </c>
      <c r="D42" s="15">
        <f>D33+D23+D11</f>
        <v>1298.6700070864167</v>
      </c>
      <c r="E42" s="14">
        <f>SUM(E11,E23,E33)</f>
        <v>99.99999999999999</v>
      </c>
    </row>
    <row r="43" spans="1:5" s="6" customFormat="1" ht="15.75">
      <c r="A43" s="13">
        <v>6</v>
      </c>
      <c r="B43" s="20" t="s">
        <v>33</v>
      </c>
      <c r="C43" s="23"/>
      <c r="D43" s="15">
        <f>D42</f>
        <v>1298.6700070864167</v>
      </c>
      <c r="E43" s="23"/>
    </row>
    <row r="44" spans="1:5" s="6" customFormat="1" ht="15.75">
      <c r="A44" s="13">
        <v>7</v>
      </c>
      <c r="B44" s="20" t="s">
        <v>34</v>
      </c>
      <c r="C44" s="23">
        <v>16534.449</v>
      </c>
      <c r="D44" s="23"/>
      <c r="E44" s="23"/>
    </row>
    <row r="45" spans="1:5" s="6" customFormat="1" ht="15.75">
      <c r="A45" s="24">
        <v>8</v>
      </c>
      <c r="B45" s="25" t="s">
        <v>40</v>
      </c>
      <c r="C45" s="26"/>
      <c r="D45" s="27">
        <v>2</v>
      </c>
      <c r="E45" s="26"/>
    </row>
    <row r="46" spans="2:5" s="6" customFormat="1" ht="15.75">
      <c r="B46" s="34"/>
      <c r="C46" s="35"/>
      <c r="D46" s="35"/>
      <c r="E46" s="35"/>
    </row>
    <row r="47" spans="1:5" s="6" customFormat="1" ht="21.75" customHeight="1">
      <c r="A47" s="6" t="s">
        <v>74</v>
      </c>
      <c r="B47" s="30"/>
      <c r="D47" s="31"/>
      <c r="E47" s="31"/>
    </row>
    <row r="48" s="6" customFormat="1" ht="33.75" customHeight="1">
      <c r="A48" s="6" t="s">
        <v>73</v>
      </c>
    </row>
  </sheetData>
  <sheetProtection/>
  <mergeCells count="5">
    <mergeCell ref="A6:E6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7109375" style="0" customWidth="1"/>
    <col min="2" max="2" width="56.8515625" style="0" customWidth="1"/>
    <col min="3" max="3" width="12.8515625" style="0" customWidth="1"/>
    <col min="4" max="4" width="14.7109375" style="0" customWidth="1"/>
    <col min="5" max="5" width="13.8515625" style="0" customWidth="1"/>
  </cols>
  <sheetData>
    <row r="1" s="28" customFormat="1" ht="15.75">
      <c r="E1" s="32" t="s">
        <v>66</v>
      </c>
    </row>
    <row r="2" s="28" customFormat="1" ht="15.75">
      <c r="E2" s="32" t="s">
        <v>63</v>
      </c>
    </row>
    <row r="3" s="28" customFormat="1" ht="15.75">
      <c r="E3" s="32" t="s">
        <v>83</v>
      </c>
    </row>
    <row r="4" s="28" customFormat="1" ht="15.75">
      <c r="E4" s="32" t="s">
        <v>70</v>
      </c>
    </row>
    <row r="5" s="6" customFormat="1" ht="15.75">
      <c r="E5" s="8"/>
    </row>
    <row r="6" spans="1:5" s="6" customFormat="1" ht="51" customHeight="1">
      <c r="A6" s="38" t="s">
        <v>78</v>
      </c>
      <c r="B6" s="39"/>
      <c r="C6" s="39"/>
      <c r="D6" s="39"/>
      <c r="E6" s="39"/>
    </row>
    <row r="7" s="6" customFormat="1" ht="15.75"/>
    <row r="8" s="6" customFormat="1" ht="15.75">
      <c r="E8" s="6" t="s">
        <v>18</v>
      </c>
    </row>
    <row r="9" spans="1:5" s="6" customFormat="1" ht="65.25" customHeight="1">
      <c r="A9" s="37" t="s">
        <v>0</v>
      </c>
      <c r="B9" s="37" t="s">
        <v>19</v>
      </c>
      <c r="C9" s="37" t="s">
        <v>57</v>
      </c>
      <c r="D9" s="37"/>
      <c r="E9" s="37" t="s">
        <v>20</v>
      </c>
    </row>
    <row r="10" spans="1:5" s="6" customFormat="1" ht="15.75">
      <c r="A10" s="37"/>
      <c r="B10" s="37"/>
      <c r="C10" s="7" t="s">
        <v>21</v>
      </c>
      <c r="D10" s="7" t="s">
        <v>10</v>
      </c>
      <c r="E10" s="37"/>
    </row>
    <row r="11" spans="1:5" s="6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s="6" customFormat="1" ht="15.75">
      <c r="A12" s="13">
        <v>1</v>
      </c>
      <c r="B12" s="7" t="s">
        <v>22</v>
      </c>
      <c r="C12" s="14">
        <f>SUM(C13:C23)</f>
        <v>17286.711</v>
      </c>
      <c r="D12" s="15">
        <f>C12/C$45*1000</f>
        <v>1045.4966476354912</v>
      </c>
      <c r="E12" s="14">
        <f>D12/D43*100</f>
        <v>72.31537090222955</v>
      </c>
    </row>
    <row r="13" spans="1:5" s="6" customFormat="1" ht="15.75">
      <c r="A13" s="16" t="s">
        <v>1</v>
      </c>
      <c r="B13" s="17" t="s">
        <v>60</v>
      </c>
      <c r="C13" s="18">
        <v>13033.678</v>
      </c>
      <c r="D13" s="15">
        <f aca="true" t="shared" si="0" ref="D13:D41">C13/C$45*1000</f>
        <v>788.2741057775798</v>
      </c>
      <c r="E13" s="18">
        <f>D13/D$43*100</f>
        <v>54.52368925414611</v>
      </c>
    </row>
    <row r="14" spans="1:5" s="6" customFormat="1" ht="15.75">
      <c r="A14" s="16" t="s">
        <v>2</v>
      </c>
      <c r="B14" s="17" t="s">
        <v>23</v>
      </c>
      <c r="C14" s="18">
        <v>0</v>
      </c>
      <c r="D14" s="15">
        <f t="shared" si="0"/>
        <v>0</v>
      </c>
      <c r="E14" s="18">
        <f aca="true" t="shared" si="1" ref="E14:E23">D14/D$43*100</f>
        <v>0</v>
      </c>
    </row>
    <row r="15" spans="1:5" s="6" customFormat="1" ht="15.75">
      <c r="A15" s="16" t="s">
        <v>3</v>
      </c>
      <c r="B15" s="17" t="s">
        <v>24</v>
      </c>
      <c r="C15" s="18">
        <v>2950.054</v>
      </c>
      <c r="D15" s="15">
        <f t="shared" si="0"/>
        <v>178.4186458224281</v>
      </c>
      <c r="E15" s="18">
        <f t="shared" si="1"/>
        <v>12.340939186847395</v>
      </c>
    </row>
    <row r="16" spans="1:5" s="6" customFormat="1" ht="15.75">
      <c r="A16" s="16" t="s">
        <v>4</v>
      </c>
      <c r="B16" s="17" t="s">
        <v>25</v>
      </c>
      <c r="C16" s="18">
        <v>649.012</v>
      </c>
      <c r="D16" s="15">
        <f t="shared" si="0"/>
        <v>39.25210933850895</v>
      </c>
      <c r="E16" s="18">
        <f t="shared" si="1"/>
        <v>2.7150071231015436</v>
      </c>
    </row>
    <row r="17" spans="1:5" s="6" customFormat="1" ht="15.75">
      <c r="A17" s="16" t="s">
        <v>5</v>
      </c>
      <c r="B17" s="17" t="s">
        <v>26</v>
      </c>
      <c r="C17" s="18">
        <v>805.711</v>
      </c>
      <c r="D17" s="15">
        <f t="shared" si="0"/>
        <v>48.72923192057988</v>
      </c>
      <c r="E17" s="18">
        <f t="shared" si="1"/>
        <v>3.370524896552402</v>
      </c>
    </row>
    <row r="18" spans="1:5" s="6" customFormat="1" ht="15.75">
      <c r="A18" s="16" t="s">
        <v>6</v>
      </c>
      <c r="B18" s="17" t="s">
        <v>27</v>
      </c>
      <c r="C18" s="18">
        <v>0</v>
      </c>
      <c r="D18" s="15">
        <f t="shared" si="0"/>
        <v>0</v>
      </c>
      <c r="E18" s="18">
        <f t="shared" si="1"/>
        <v>0</v>
      </c>
    </row>
    <row r="19" spans="1:5" s="6" customFormat="1" ht="15.75">
      <c r="A19" s="16" t="s">
        <v>7</v>
      </c>
      <c r="B19" s="17" t="s">
        <v>44</v>
      </c>
      <c r="C19" s="18">
        <f>644.149-30.176</f>
        <v>613.973</v>
      </c>
      <c r="D19" s="15">
        <f t="shared" si="0"/>
        <v>37.13295798366186</v>
      </c>
      <c r="E19" s="18">
        <f t="shared" si="1"/>
        <v>2.568428732276173</v>
      </c>
    </row>
    <row r="20" spans="1:5" s="6" customFormat="1" ht="15.75">
      <c r="A20" s="16" t="s">
        <v>8</v>
      </c>
      <c r="B20" s="17" t="s">
        <v>45</v>
      </c>
      <c r="C20" s="18">
        <f>1036.342-1.804-5.286</f>
        <v>1029.252</v>
      </c>
      <c r="D20" s="15">
        <f t="shared" si="0"/>
        <v>62.248944612548016</v>
      </c>
      <c r="E20" s="18">
        <f t="shared" si="1"/>
        <v>4.305662316669815</v>
      </c>
    </row>
    <row r="21" spans="1:5" s="6" customFormat="1" ht="15.75">
      <c r="A21" s="16" t="s">
        <v>9</v>
      </c>
      <c r="B21" s="17" t="s">
        <v>28</v>
      </c>
      <c r="C21" s="18">
        <f>8.572+164.68</f>
        <v>173.252</v>
      </c>
      <c r="D21" s="15">
        <f t="shared" si="0"/>
        <v>10.478244542651527</v>
      </c>
      <c r="E21" s="18">
        <f t="shared" si="1"/>
        <v>0.7247638165266415</v>
      </c>
    </row>
    <row r="22" spans="1:5" s="6" customFormat="1" ht="15.75">
      <c r="A22" s="16" t="s">
        <v>46</v>
      </c>
      <c r="B22" s="17" t="s">
        <v>29</v>
      </c>
      <c r="C22" s="18">
        <v>349.891</v>
      </c>
      <c r="D22" s="15">
        <f t="shared" si="0"/>
        <v>21.161334133359993</v>
      </c>
      <c r="E22" s="18">
        <f t="shared" si="1"/>
        <v>1.4636964452261625</v>
      </c>
    </row>
    <row r="23" spans="1:5" s="6" customFormat="1" ht="15.75">
      <c r="A23" s="16" t="s">
        <v>47</v>
      </c>
      <c r="B23" s="17" t="s">
        <v>48</v>
      </c>
      <c r="C23" s="18">
        <v>-2318.112</v>
      </c>
      <c r="D23" s="15">
        <f t="shared" si="0"/>
        <v>-140.19892649582698</v>
      </c>
      <c r="E23" s="18">
        <f t="shared" si="1"/>
        <v>-9.697340869116696</v>
      </c>
    </row>
    <row r="24" spans="1:5" s="6" customFormat="1" ht="15.75">
      <c r="A24" s="13">
        <v>2</v>
      </c>
      <c r="B24" s="7" t="s">
        <v>30</v>
      </c>
      <c r="C24" s="14">
        <f>SUM(C25:C33)</f>
        <v>5799.918000000001</v>
      </c>
      <c r="D24" s="15">
        <f t="shared" si="0"/>
        <v>350.77782150466584</v>
      </c>
      <c r="E24" s="14">
        <f>D24/D43*100</f>
        <v>24.262754284057706</v>
      </c>
    </row>
    <row r="25" spans="1:5" s="6" customFormat="1" ht="15.75">
      <c r="A25" s="16" t="s">
        <v>16</v>
      </c>
      <c r="B25" s="17" t="s">
        <v>23</v>
      </c>
      <c r="C25" s="18">
        <v>0</v>
      </c>
      <c r="D25" s="15">
        <f t="shared" si="0"/>
        <v>0</v>
      </c>
      <c r="E25" s="18">
        <f>D25/D$43*100</f>
        <v>0</v>
      </c>
    </row>
    <row r="26" spans="1:5" s="6" customFormat="1" ht="15.75">
      <c r="A26" s="16" t="s">
        <v>17</v>
      </c>
      <c r="B26" s="17" t="s">
        <v>24</v>
      </c>
      <c r="C26" s="18">
        <v>1437.63</v>
      </c>
      <c r="D26" s="15">
        <f t="shared" si="0"/>
        <v>86.94756021201553</v>
      </c>
      <c r="E26" s="18">
        <f aca="true" t="shared" si="2" ref="E26:E33">D26/D$43*100</f>
        <v>6.014026998552372</v>
      </c>
    </row>
    <row r="27" spans="1:5" s="6" customFormat="1" ht="15.75">
      <c r="A27" s="16" t="s">
        <v>35</v>
      </c>
      <c r="B27" s="17" t="s">
        <v>25</v>
      </c>
      <c r="C27" s="18">
        <v>316.278</v>
      </c>
      <c r="D27" s="15">
        <f t="shared" si="0"/>
        <v>19.128426958769538</v>
      </c>
      <c r="E27" s="18">
        <f t="shared" si="2"/>
        <v>1.3230834297059377</v>
      </c>
    </row>
    <row r="28" spans="1:5" s="6" customFormat="1" ht="15.75">
      <c r="A28" s="16" t="s">
        <v>36</v>
      </c>
      <c r="B28" s="17" t="s">
        <v>26</v>
      </c>
      <c r="C28" s="18">
        <v>141.289</v>
      </c>
      <c r="D28" s="15">
        <f t="shared" si="0"/>
        <v>8.545129021233183</v>
      </c>
      <c r="E28" s="18">
        <f t="shared" si="2"/>
        <v>0.5910532338630009</v>
      </c>
    </row>
    <row r="29" spans="1:5" s="6" customFormat="1" ht="15.75">
      <c r="A29" s="16" t="s">
        <v>37</v>
      </c>
      <c r="B29" s="17" t="s">
        <v>31</v>
      </c>
      <c r="C29" s="18">
        <v>658.72</v>
      </c>
      <c r="D29" s="15">
        <f t="shared" si="0"/>
        <v>39.83924713789979</v>
      </c>
      <c r="E29" s="18">
        <f t="shared" si="2"/>
        <v>2.7556185280541023</v>
      </c>
    </row>
    <row r="30" spans="1:5" s="6" customFormat="1" ht="15.75">
      <c r="A30" s="16" t="s">
        <v>38</v>
      </c>
      <c r="B30" s="17" t="s">
        <v>44</v>
      </c>
      <c r="C30" s="18">
        <f>315.045-14.841</f>
        <v>300.204</v>
      </c>
      <c r="D30" s="15">
        <f t="shared" si="0"/>
        <v>18.156274817503746</v>
      </c>
      <c r="E30" s="18">
        <f t="shared" si="2"/>
        <v>1.2558411838048846</v>
      </c>
    </row>
    <row r="31" spans="1:5" s="6" customFormat="1" ht="15.75">
      <c r="A31" s="16" t="s">
        <v>49</v>
      </c>
      <c r="B31" s="17" t="s">
        <v>45</v>
      </c>
      <c r="C31" s="18">
        <f>505.29-0.887-2.6</f>
        <v>501.803</v>
      </c>
      <c r="D31" s="15">
        <f t="shared" si="0"/>
        <v>30.348939961652185</v>
      </c>
      <c r="E31" s="18">
        <f t="shared" si="2"/>
        <v>2.099188796807646</v>
      </c>
    </row>
    <row r="32" spans="1:5" s="6" customFormat="1" ht="15.75">
      <c r="A32" s="16" t="s">
        <v>50</v>
      </c>
      <c r="B32" s="17" t="s">
        <v>29</v>
      </c>
      <c r="C32" s="18">
        <v>125.882</v>
      </c>
      <c r="D32" s="15">
        <f t="shared" si="0"/>
        <v>7.613316899764849</v>
      </c>
      <c r="E32" s="18">
        <f t="shared" si="2"/>
        <v>0.5266012441530642</v>
      </c>
    </row>
    <row r="33" spans="1:5" s="6" customFormat="1" ht="15.75">
      <c r="A33" s="16" t="s">
        <v>52</v>
      </c>
      <c r="B33" s="17" t="s">
        <v>51</v>
      </c>
      <c r="C33" s="18">
        <v>2318.112</v>
      </c>
      <c r="D33" s="15">
        <f t="shared" si="0"/>
        <v>140.19892649582698</v>
      </c>
      <c r="E33" s="18">
        <f t="shared" si="2"/>
        <v>9.697340869116696</v>
      </c>
    </row>
    <row r="34" spans="1:5" s="6" customFormat="1" ht="15.75">
      <c r="A34" s="13">
        <v>3</v>
      </c>
      <c r="B34" s="7" t="s">
        <v>32</v>
      </c>
      <c r="C34" s="14">
        <f>SUM(C35:C41)</f>
        <v>817.9860000000002</v>
      </c>
      <c r="D34" s="15">
        <f t="shared" si="0"/>
        <v>49.47162134039061</v>
      </c>
      <c r="E34" s="14">
        <f>D34/D43*100</f>
        <v>3.4218748137127504</v>
      </c>
    </row>
    <row r="35" spans="1:5" s="6" customFormat="1" ht="15.75">
      <c r="A35" s="16" t="s">
        <v>13</v>
      </c>
      <c r="B35" s="17" t="s">
        <v>24</v>
      </c>
      <c r="C35" s="18">
        <v>434.954</v>
      </c>
      <c r="D35" s="15">
        <f t="shared" si="0"/>
        <v>26.30592649322635</v>
      </c>
      <c r="E35" s="18">
        <f>D35/D$43*100</f>
        <v>1.8195398670926095</v>
      </c>
    </row>
    <row r="36" spans="1:5" s="6" customFormat="1" ht="15.75">
      <c r="A36" s="16" t="s">
        <v>14</v>
      </c>
      <c r="B36" s="17" t="s">
        <v>25</v>
      </c>
      <c r="C36" s="18">
        <v>95.69</v>
      </c>
      <c r="D36" s="15">
        <f t="shared" si="0"/>
        <v>5.787311086084573</v>
      </c>
      <c r="E36" s="18">
        <f aca="true" t="shared" si="3" ref="E36:E42">D36/D$43*100</f>
        <v>0.40029927275549093</v>
      </c>
    </row>
    <row r="37" spans="1:5" s="6" customFormat="1" ht="15.75">
      <c r="A37" s="16" t="s">
        <v>15</v>
      </c>
      <c r="B37" s="17" t="s">
        <v>26</v>
      </c>
      <c r="C37" s="18">
        <v>6.72</v>
      </c>
      <c r="D37" s="15">
        <f t="shared" si="0"/>
        <v>0.40642418746460796</v>
      </c>
      <c r="E37" s="18">
        <f t="shared" si="3"/>
        <v>0.02811172654318005</v>
      </c>
    </row>
    <row r="38" spans="1:5" s="6" customFormat="1" ht="15.75">
      <c r="A38" s="16" t="s">
        <v>39</v>
      </c>
      <c r="B38" s="17" t="s">
        <v>28</v>
      </c>
      <c r="C38" s="18">
        <v>22.171</v>
      </c>
      <c r="D38" s="15">
        <f t="shared" si="0"/>
        <v>1.3408974196841998</v>
      </c>
      <c r="E38" s="18">
        <f t="shared" si="3"/>
        <v>0.0927477811292924</v>
      </c>
    </row>
    <row r="39" spans="1:5" s="6" customFormat="1" ht="15.75">
      <c r="A39" s="16" t="s">
        <v>43</v>
      </c>
      <c r="B39" s="17" t="s">
        <v>44</v>
      </c>
      <c r="C39" s="18">
        <f>94.999-4.452</f>
        <v>90.547</v>
      </c>
      <c r="D39" s="15">
        <f t="shared" si="0"/>
        <v>5.476263527136585</v>
      </c>
      <c r="E39" s="18">
        <f t="shared" si="3"/>
        <v>0.3787845987061494</v>
      </c>
    </row>
    <row r="40" spans="1:5" s="6" customFormat="1" ht="15.75">
      <c r="A40" s="16" t="s">
        <v>53</v>
      </c>
      <c r="B40" s="17" t="s">
        <v>45</v>
      </c>
      <c r="C40" s="18">
        <f>152.803-0.266-0.78</f>
        <v>151.757</v>
      </c>
      <c r="D40" s="15">
        <f t="shared" si="0"/>
        <v>9.178231460872993</v>
      </c>
      <c r="E40" s="18">
        <f t="shared" si="3"/>
        <v>0.6348439412222285</v>
      </c>
    </row>
    <row r="41" spans="1:5" s="6" customFormat="1" ht="15.75">
      <c r="A41" s="16" t="s">
        <v>54</v>
      </c>
      <c r="B41" s="17" t="s">
        <v>29</v>
      </c>
      <c r="C41" s="18">
        <v>16.147</v>
      </c>
      <c r="D41" s="15">
        <f t="shared" si="0"/>
        <v>0.9765671659212835</v>
      </c>
      <c r="E41" s="18">
        <f t="shared" si="3"/>
        <v>0.06754762626379886</v>
      </c>
    </row>
    <row r="42" spans="1:5" s="6" customFormat="1" ht="15.75">
      <c r="A42" s="19" t="s">
        <v>41</v>
      </c>
      <c r="B42" s="20" t="s">
        <v>42</v>
      </c>
      <c r="C42" s="21">
        <f>D42*C$45/1000</f>
        <v>0</v>
      </c>
      <c r="D42" s="22">
        <v>0</v>
      </c>
      <c r="E42" s="21">
        <f t="shared" si="3"/>
        <v>0</v>
      </c>
    </row>
    <row r="43" spans="1:5" s="6" customFormat="1" ht="15.75">
      <c r="A43" s="13">
        <v>5</v>
      </c>
      <c r="B43" s="20" t="s">
        <v>12</v>
      </c>
      <c r="C43" s="14">
        <f>C12+C24+C34</f>
        <v>23904.615</v>
      </c>
      <c r="D43" s="15">
        <f>D34+D24+D12</f>
        <v>1445.7460904805475</v>
      </c>
      <c r="E43" s="14">
        <f>SUM(E12,E24,E34)</f>
        <v>100</v>
      </c>
    </row>
    <row r="44" spans="1:5" s="6" customFormat="1" ht="15.75">
      <c r="A44" s="13">
        <v>6</v>
      </c>
      <c r="B44" s="20" t="s">
        <v>33</v>
      </c>
      <c r="C44" s="23"/>
      <c r="D44" s="15">
        <f>D43</f>
        <v>1445.7460904805475</v>
      </c>
      <c r="E44" s="23"/>
    </row>
    <row r="45" spans="1:5" s="6" customFormat="1" ht="15.75">
      <c r="A45" s="13">
        <v>7</v>
      </c>
      <c r="B45" s="20" t="s">
        <v>34</v>
      </c>
      <c r="C45" s="23">
        <v>16534.449</v>
      </c>
      <c r="D45" s="23"/>
      <c r="E45" s="23"/>
    </row>
    <row r="46" spans="1:5" s="6" customFormat="1" ht="15.75">
      <c r="A46" s="24">
        <v>8</v>
      </c>
      <c r="B46" s="25" t="s">
        <v>40</v>
      </c>
      <c r="C46" s="26"/>
      <c r="D46" s="27">
        <v>2</v>
      </c>
      <c r="E46" s="26"/>
    </row>
    <row r="47" spans="2:5" s="6" customFormat="1" ht="15.75">
      <c r="B47" s="34"/>
      <c r="C47" s="35"/>
      <c r="D47" s="35"/>
      <c r="E47" s="35"/>
    </row>
    <row r="48" spans="1:5" s="6" customFormat="1" ht="21.75" customHeight="1">
      <c r="A48" s="6" t="s">
        <v>74</v>
      </c>
      <c r="B48" s="30"/>
      <c r="D48" s="31"/>
      <c r="E48" s="31"/>
    </row>
    <row r="49" s="6" customFormat="1" ht="33.75" customHeight="1">
      <c r="A49" s="6" t="s">
        <v>73</v>
      </c>
    </row>
    <row r="50" spans="2:5" ht="15">
      <c r="B50" s="2"/>
      <c r="C50" s="2"/>
      <c r="D50" s="2"/>
      <c r="E50" s="3"/>
    </row>
  </sheetData>
  <sheetProtection/>
  <mergeCells count="5">
    <mergeCell ref="A6:E6"/>
    <mergeCell ref="A9:A10"/>
    <mergeCell ref="B9:B10"/>
    <mergeCell ref="C9:D9"/>
    <mergeCell ref="E9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5.7109375" style="0" customWidth="1"/>
    <col min="2" max="2" width="55.57421875" style="0" customWidth="1"/>
    <col min="3" max="3" width="14.57421875" style="0" customWidth="1"/>
    <col min="4" max="4" width="14.7109375" style="0" customWidth="1"/>
    <col min="5" max="5" width="14.140625" style="0" customWidth="1"/>
  </cols>
  <sheetData>
    <row r="1" s="28" customFormat="1" ht="15.75">
      <c r="E1" s="29" t="s">
        <v>67</v>
      </c>
    </row>
    <row r="2" s="28" customFormat="1" ht="15.75">
      <c r="E2" s="29" t="s">
        <v>63</v>
      </c>
    </row>
    <row r="3" s="28" customFormat="1" ht="15.75">
      <c r="E3" s="29" t="s">
        <v>83</v>
      </c>
    </row>
    <row r="4" s="28" customFormat="1" ht="15.75">
      <c r="E4" s="29" t="s">
        <v>70</v>
      </c>
    </row>
    <row r="5" s="6" customFormat="1" ht="15.75">
      <c r="E5" s="9"/>
    </row>
    <row r="6" spans="1:6" s="6" customFormat="1" ht="53.25" customHeight="1">
      <c r="A6" s="38" t="s">
        <v>79</v>
      </c>
      <c r="B6" s="38"/>
      <c r="C6" s="38"/>
      <c r="D6" s="38"/>
      <c r="E6" s="38"/>
      <c r="F6" s="11"/>
    </row>
    <row r="7" s="6" customFormat="1" ht="15.75">
      <c r="E7" s="6" t="s">
        <v>18</v>
      </c>
    </row>
    <row r="8" spans="1:5" s="6" customFormat="1" ht="59.25" customHeight="1">
      <c r="A8" s="37" t="s">
        <v>0</v>
      </c>
      <c r="B8" s="37" t="s">
        <v>19</v>
      </c>
      <c r="C8" s="37" t="s">
        <v>58</v>
      </c>
      <c r="D8" s="37"/>
      <c r="E8" s="37" t="s">
        <v>20</v>
      </c>
    </row>
    <row r="9" spans="1:5" s="6" customFormat="1" ht="15.75">
      <c r="A9" s="37"/>
      <c r="B9" s="37"/>
      <c r="C9" s="7" t="s">
        <v>21</v>
      </c>
      <c r="D9" s="7" t="s">
        <v>10</v>
      </c>
      <c r="E9" s="37"/>
    </row>
    <row r="10" spans="1:5" s="6" customFormat="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s="6" customFormat="1" ht="15.75">
      <c r="A11" s="13">
        <v>1</v>
      </c>
      <c r="B11" s="7" t="s">
        <v>22</v>
      </c>
      <c r="C11" s="14">
        <f>SUM(C12:C22)</f>
        <v>17768.559</v>
      </c>
      <c r="D11" s="15">
        <f>C11/C$44*1000</f>
        <v>1074.638713391659</v>
      </c>
      <c r="E11" s="14">
        <f>D11/D42*100</f>
        <v>71.04340032252401</v>
      </c>
    </row>
    <row r="12" spans="1:5" s="6" customFormat="1" ht="15.75">
      <c r="A12" s="16" t="s">
        <v>1</v>
      </c>
      <c r="B12" s="17" t="s">
        <v>60</v>
      </c>
      <c r="C12" s="18">
        <v>13033.678</v>
      </c>
      <c r="D12" s="15">
        <f aca="true" t="shared" si="0" ref="D12:D40">C12/C$44*1000</f>
        <v>788.2741057775798</v>
      </c>
      <c r="E12" s="18">
        <f>D12/D$42*100</f>
        <v>52.112093267038375</v>
      </c>
    </row>
    <row r="13" spans="1:5" s="6" customFormat="1" ht="15.75">
      <c r="A13" s="16" t="s">
        <v>2</v>
      </c>
      <c r="B13" s="17" t="s">
        <v>23</v>
      </c>
      <c r="C13" s="18">
        <v>446.386</v>
      </c>
      <c r="D13" s="15">
        <f t="shared" si="0"/>
        <v>26.9973314502346</v>
      </c>
      <c r="E13" s="18">
        <f aca="true" t="shared" si="1" ref="E13:E22">D13/D$42*100</f>
        <v>1.7847693387162238</v>
      </c>
    </row>
    <row r="14" spans="1:5" s="6" customFormat="1" ht="15.75">
      <c r="A14" s="16" t="s">
        <v>3</v>
      </c>
      <c r="B14" s="17" t="s">
        <v>24</v>
      </c>
      <c r="C14" s="18">
        <v>2950.054</v>
      </c>
      <c r="D14" s="15">
        <f t="shared" si="0"/>
        <v>178.4186458224281</v>
      </c>
      <c r="E14" s="18">
        <f t="shared" si="1"/>
        <v>11.795096456334093</v>
      </c>
    </row>
    <row r="15" spans="1:5" s="6" customFormat="1" ht="15.75">
      <c r="A15" s="16" t="s">
        <v>4</v>
      </c>
      <c r="B15" s="17" t="s">
        <v>25</v>
      </c>
      <c r="C15" s="18">
        <v>649.012</v>
      </c>
      <c r="D15" s="15">
        <f t="shared" si="0"/>
        <v>39.25210933850895</v>
      </c>
      <c r="E15" s="18">
        <f t="shared" si="1"/>
        <v>2.5949217001852514</v>
      </c>
    </row>
    <row r="16" spans="1:5" s="6" customFormat="1" ht="15.75">
      <c r="A16" s="16" t="s">
        <v>5</v>
      </c>
      <c r="B16" s="17" t="s">
        <v>26</v>
      </c>
      <c r="C16" s="18">
        <v>805.711</v>
      </c>
      <c r="D16" s="15">
        <f t="shared" si="0"/>
        <v>48.72923192057988</v>
      </c>
      <c r="E16" s="18">
        <f t="shared" si="1"/>
        <v>3.2214457636807317</v>
      </c>
    </row>
    <row r="17" spans="1:5" s="6" customFormat="1" ht="15.75">
      <c r="A17" s="16" t="s">
        <v>6</v>
      </c>
      <c r="B17" s="17" t="s">
        <v>27</v>
      </c>
      <c r="C17" s="18">
        <v>0</v>
      </c>
      <c r="D17" s="15">
        <f t="shared" si="0"/>
        <v>0</v>
      </c>
      <c r="E17" s="18">
        <f t="shared" si="1"/>
        <v>0</v>
      </c>
    </row>
    <row r="18" spans="1:5" s="6" customFormat="1" ht="15.75">
      <c r="A18" s="16" t="s">
        <v>7</v>
      </c>
      <c r="B18" s="17" t="s">
        <v>44</v>
      </c>
      <c r="C18" s="18">
        <v>644.149</v>
      </c>
      <c r="D18" s="15">
        <f t="shared" si="0"/>
        <v>38.957996120705324</v>
      </c>
      <c r="E18" s="18">
        <f t="shared" si="1"/>
        <v>2.575478139468345</v>
      </c>
    </row>
    <row r="19" spans="1:5" s="6" customFormat="1" ht="15.75">
      <c r="A19" s="16" t="s">
        <v>8</v>
      </c>
      <c r="B19" s="17" t="s">
        <v>45</v>
      </c>
      <c r="C19" s="18">
        <f>1036.342-1.804</f>
        <v>1034.538</v>
      </c>
      <c r="D19" s="15">
        <f t="shared" si="0"/>
        <v>62.56864078143759</v>
      </c>
      <c r="E19" s="18">
        <f t="shared" si="1"/>
        <v>4.136356655757135</v>
      </c>
    </row>
    <row r="20" spans="1:5" s="6" customFormat="1" ht="18.75" customHeight="1">
      <c r="A20" s="16" t="s">
        <v>9</v>
      </c>
      <c r="B20" s="17" t="s">
        <v>28</v>
      </c>
      <c r="C20" s="18">
        <f>8.572+164.68</f>
        <v>173.252</v>
      </c>
      <c r="D20" s="15">
        <f t="shared" si="0"/>
        <v>10.478244542651527</v>
      </c>
      <c r="E20" s="18">
        <f t="shared" si="1"/>
        <v>0.6927073373073152</v>
      </c>
    </row>
    <row r="21" spans="1:5" s="6" customFormat="1" ht="15.75">
      <c r="A21" s="16" t="s">
        <v>46</v>
      </c>
      <c r="B21" s="17" t="s">
        <v>29</v>
      </c>
      <c r="C21" s="18">
        <v>349.891</v>
      </c>
      <c r="D21" s="15">
        <f t="shared" si="0"/>
        <v>21.161334133359993</v>
      </c>
      <c r="E21" s="18">
        <f t="shared" si="1"/>
        <v>1.3989567967919205</v>
      </c>
    </row>
    <row r="22" spans="1:5" s="6" customFormat="1" ht="15.75">
      <c r="A22" s="16" t="s">
        <v>47</v>
      </c>
      <c r="B22" s="17" t="s">
        <v>48</v>
      </c>
      <c r="C22" s="18">
        <v>-2318.112</v>
      </c>
      <c r="D22" s="15">
        <f t="shared" si="0"/>
        <v>-140.19892649582698</v>
      </c>
      <c r="E22" s="18">
        <f t="shared" si="1"/>
        <v>-9.268425132755379</v>
      </c>
    </row>
    <row r="23" spans="1:5" s="6" customFormat="1" ht="15.75">
      <c r="A23" s="13">
        <v>2</v>
      </c>
      <c r="B23" s="7" t="s">
        <v>30</v>
      </c>
      <c r="C23" s="14">
        <f>SUM(C24:C32)</f>
        <v>6419.0740000000005</v>
      </c>
      <c r="D23" s="15">
        <f t="shared" si="0"/>
        <v>388.22424623886775</v>
      </c>
      <c r="E23" s="14">
        <f>D23/D42*100</f>
        <v>25.665156295561474</v>
      </c>
    </row>
    <row r="24" spans="1:5" s="6" customFormat="1" ht="15.75">
      <c r="A24" s="16" t="s">
        <v>16</v>
      </c>
      <c r="B24" s="17" t="s">
        <v>23</v>
      </c>
      <c r="C24" s="18">
        <v>601.715</v>
      </c>
      <c r="D24" s="15">
        <f t="shared" si="0"/>
        <v>36.39159672027777</v>
      </c>
      <c r="E24" s="18">
        <f>D24/D$42*100</f>
        <v>2.4058157797189708</v>
      </c>
    </row>
    <row r="25" spans="1:5" s="6" customFormat="1" ht="15.75">
      <c r="A25" s="16" t="s">
        <v>17</v>
      </c>
      <c r="B25" s="17" t="s">
        <v>24</v>
      </c>
      <c r="C25" s="18">
        <v>1437.63</v>
      </c>
      <c r="D25" s="15">
        <f t="shared" si="0"/>
        <v>86.94756021201553</v>
      </c>
      <c r="E25" s="18">
        <f aca="true" t="shared" si="2" ref="E25:E32">D25/D$42*100</f>
        <v>5.748025127173801</v>
      </c>
    </row>
    <row r="26" spans="1:5" s="6" customFormat="1" ht="15.75">
      <c r="A26" s="16" t="s">
        <v>35</v>
      </c>
      <c r="B26" s="17" t="s">
        <v>25</v>
      </c>
      <c r="C26" s="18">
        <v>316.278</v>
      </c>
      <c r="D26" s="15">
        <f t="shared" si="0"/>
        <v>19.128426958769538</v>
      </c>
      <c r="E26" s="18">
        <f t="shared" si="2"/>
        <v>1.2645631290194803</v>
      </c>
    </row>
    <row r="27" spans="1:5" s="6" customFormat="1" ht="15.75">
      <c r="A27" s="16" t="s">
        <v>36</v>
      </c>
      <c r="B27" s="17" t="s">
        <v>26</v>
      </c>
      <c r="C27" s="18">
        <v>141.289</v>
      </c>
      <c r="D27" s="15">
        <f t="shared" si="0"/>
        <v>8.545129021233183</v>
      </c>
      <c r="E27" s="18">
        <f t="shared" si="2"/>
        <v>0.5649108061137142</v>
      </c>
    </row>
    <row r="28" spans="1:5" s="6" customFormat="1" ht="15.75">
      <c r="A28" s="16" t="s">
        <v>37</v>
      </c>
      <c r="B28" s="17" t="s">
        <v>31</v>
      </c>
      <c r="C28" s="18">
        <v>658.72</v>
      </c>
      <c r="D28" s="15">
        <f t="shared" si="0"/>
        <v>39.83924713789979</v>
      </c>
      <c r="E28" s="18">
        <f t="shared" si="2"/>
        <v>2.6337368528563863</v>
      </c>
    </row>
    <row r="29" spans="1:5" s="6" customFormat="1" ht="15.75">
      <c r="A29" s="16" t="s">
        <v>38</v>
      </c>
      <c r="B29" s="17" t="s">
        <v>44</v>
      </c>
      <c r="C29" s="18">
        <v>315.045</v>
      </c>
      <c r="D29" s="15">
        <f t="shared" si="0"/>
        <v>19.053855377944554</v>
      </c>
      <c r="E29" s="18">
        <f t="shared" si="2"/>
        <v>1.25963326877602</v>
      </c>
    </row>
    <row r="30" spans="1:5" s="6" customFormat="1" ht="15.75">
      <c r="A30" s="16" t="s">
        <v>49</v>
      </c>
      <c r="B30" s="17" t="s">
        <v>45</v>
      </c>
      <c r="C30" s="18">
        <f>505.29-0.887</f>
        <v>504.403</v>
      </c>
      <c r="D30" s="15">
        <f t="shared" si="0"/>
        <v>30.506187415135518</v>
      </c>
      <c r="E30" s="18">
        <f t="shared" si="2"/>
        <v>2.016736655621994</v>
      </c>
    </row>
    <row r="31" spans="1:5" s="6" customFormat="1" ht="15.75">
      <c r="A31" s="16" t="s">
        <v>50</v>
      </c>
      <c r="B31" s="17" t="s">
        <v>29</v>
      </c>
      <c r="C31" s="18">
        <v>125.882</v>
      </c>
      <c r="D31" s="15">
        <f t="shared" si="0"/>
        <v>7.613316899764849</v>
      </c>
      <c r="E31" s="18">
        <f t="shared" si="2"/>
        <v>0.503309543525728</v>
      </c>
    </row>
    <row r="32" spans="1:5" s="6" customFormat="1" ht="15.75">
      <c r="A32" s="16" t="s">
        <v>52</v>
      </c>
      <c r="B32" s="17" t="s">
        <v>51</v>
      </c>
      <c r="C32" s="18">
        <v>2318.112</v>
      </c>
      <c r="D32" s="15">
        <f t="shared" si="0"/>
        <v>140.19892649582698</v>
      </c>
      <c r="E32" s="18">
        <f t="shared" si="2"/>
        <v>9.268425132755379</v>
      </c>
    </row>
    <row r="33" spans="1:5" s="6" customFormat="1" ht="15.75">
      <c r="A33" s="13">
        <v>3</v>
      </c>
      <c r="B33" s="7" t="s">
        <v>32</v>
      </c>
      <c r="C33" s="14">
        <f>SUM(C34:C40)</f>
        <v>823.2180000000002</v>
      </c>
      <c r="D33" s="15">
        <f t="shared" si="0"/>
        <v>49.788051600630915</v>
      </c>
      <c r="E33" s="14">
        <f>D33/D42*100</f>
        <v>3.291443381914515</v>
      </c>
    </row>
    <row r="34" spans="1:5" s="6" customFormat="1" ht="15.75">
      <c r="A34" s="16" t="s">
        <v>13</v>
      </c>
      <c r="B34" s="17" t="s">
        <v>24</v>
      </c>
      <c r="C34" s="18">
        <v>434.954</v>
      </c>
      <c r="D34" s="15">
        <f t="shared" si="0"/>
        <v>26.30592649322635</v>
      </c>
      <c r="E34" s="18">
        <f>D34/D$42*100</f>
        <v>1.7390611778863498</v>
      </c>
    </row>
    <row r="35" spans="1:5" s="6" customFormat="1" ht="15.75">
      <c r="A35" s="16" t="s">
        <v>14</v>
      </c>
      <c r="B35" s="17" t="s">
        <v>25</v>
      </c>
      <c r="C35" s="18">
        <v>95.69</v>
      </c>
      <c r="D35" s="15">
        <f t="shared" si="0"/>
        <v>5.787311086084573</v>
      </c>
      <c r="E35" s="18">
        <f aca="true" t="shared" si="3" ref="E35:E41">D35/D$42*100</f>
        <v>0.38259393892674814</v>
      </c>
    </row>
    <row r="36" spans="1:5" s="6" customFormat="1" ht="15.75">
      <c r="A36" s="16" t="s">
        <v>15</v>
      </c>
      <c r="B36" s="17" t="s">
        <v>26</v>
      </c>
      <c r="C36" s="18">
        <v>6.72</v>
      </c>
      <c r="D36" s="15">
        <f t="shared" si="0"/>
        <v>0.40642418746460796</v>
      </c>
      <c r="E36" s="18">
        <f t="shared" si="3"/>
        <v>0.026868338066545594</v>
      </c>
    </row>
    <row r="37" spans="1:5" s="6" customFormat="1" ht="15.75">
      <c r="A37" s="16" t="s">
        <v>39</v>
      </c>
      <c r="B37" s="17" t="s">
        <v>28</v>
      </c>
      <c r="C37" s="18">
        <v>22.171</v>
      </c>
      <c r="D37" s="15">
        <f t="shared" si="0"/>
        <v>1.3408974196841998</v>
      </c>
      <c r="E37" s="18">
        <f t="shared" si="3"/>
        <v>0.08864552429663428</v>
      </c>
    </row>
    <row r="38" spans="1:5" s="6" customFormat="1" ht="15.75">
      <c r="A38" s="16" t="s">
        <v>43</v>
      </c>
      <c r="B38" s="17" t="s">
        <v>44</v>
      </c>
      <c r="C38" s="18">
        <v>94.999</v>
      </c>
      <c r="D38" s="15">
        <f t="shared" si="0"/>
        <v>5.745519551331888</v>
      </c>
      <c r="E38" s="18">
        <f t="shared" si="3"/>
        <v>0.3798311380928221</v>
      </c>
    </row>
    <row r="39" spans="1:5" s="6" customFormat="1" ht="15.75">
      <c r="A39" s="16" t="s">
        <v>53</v>
      </c>
      <c r="B39" s="17" t="s">
        <v>45</v>
      </c>
      <c r="C39" s="18">
        <f>152.803-0.266</f>
        <v>152.537</v>
      </c>
      <c r="D39" s="15">
        <f t="shared" si="0"/>
        <v>9.225405696917992</v>
      </c>
      <c r="E39" s="18">
        <f t="shared" si="3"/>
        <v>0.6098832862584324</v>
      </c>
    </row>
    <row r="40" spans="1:5" s="6" customFormat="1" ht="15.75">
      <c r="A40" s="16" t="s">
        <v>54</v>
      </c>
      <c r="B40" s="17" t="s">
        <v>29</v>
      </c>
      <c r="C40" s="18">
        <v>16.147</v>
      </c>
      <c r="D40" s="15">
        <f t="shared" si="0"/>
        <v>0.9765671659212835</v>
      </c>
      <c r="E40" s="18">
        <f t="shared" si="3"/>
        <v>0.06455997838698091</v>
      </c>
    </row>
    <row r="41" spans="1:5" s="6" customFormat="1" ht="15.75">
      <c r="A41" s="19" t="s">
        <v>41</v>
      </c>
      <c r="B41" s="20" t="s">
        <v>42</v>
      </c>
      <c r="C41" s="21">
        <f>D41*C$44/1000</f>
        <v>0</v>
      </c>
      <c r="D41" s="22">
        <v>0</v>
      </c>
      <c r="E41" s="21">
        <f t="shared" si="3"/>
        <v>0</v>
      </c>
    </row>
    <row r="42" spans="1:5" s="6" customFormat="1" ht="15.75">
      <c r="A42" s="13">
        <v>5</v>
      </c>
      <c r="B42" s="20" t="s">
        <v>12</v>
      </c>
      <c r="C42" s="14">
        <f>C11+C23+C33</f>
        <v>25010.851000000002</v>
      </c>
      <c r="D42" s="15">
        <f>D33+D23+D11</f>
        <v>1512.6510112311576</v>
      </c>
      <c r="E42" s="14">
        <f>SUM(E11,E23,E33)</f>
        <v>100</v>
      </c>
    </row>
    <row r="43" spans="1:5" s="6" customFormat="1" ht="15.75">
      <c r="A43" s="13">
        <v>6</v>
      </c>
      <c r="B43" s="20" t="s">
        <v>33</v>
      </c>
      <c r="C43" s="23"/>
      <c r="D43" s="15">
        <f>D42</f>
        <v>1512.6510112311576</v>
      </c>
      <c r="E43" s="23"/>
    </row>
    <row r="44" spans="1:5" s="6" customFormat="1" ht="15.75">
      <c r="A44" s="13">
        <v>7</v>
      </c>
      <c r="B44" s="20" t="s">
        <v>34</v>
      </c>
      <c r="C44" s="23">
        <v>16534.449</v>
      </c>
      <c r="D44" s="23"/>
      <c r="E44" s="23"/>
    </row>
    <row r="45" spans="1:5" s="6" customFormat="1" ht="15.75">
      <c r="A45" s="24">
        <v>8</v>
      </c>
      <c r="B45" s="25" t="s">
        <v>40</v>
      </c>
      <c r="C45" s="26"/>
      <c r="D45" s="27">
        <v>2</v>
      </c>
      <c r="E45" s="26"/>
    </row>
    <row r="46" spans="2:5" s="6" customFormat="1" ht="27" customHeight="1">
      <c r="B46" s="34"/>
      <c r="C46" s="35"/>
      <c r="D46" s="35"/>
      <c r="E46" s="35"/>
    </row>
    <row r="47" spans="1:5" s="6" customFormat="1" ht="21.75" customHeight="1">
      <c r="A47" s="6" t="s">
        <v>74</v>
      </c>
      <c r="B47" s="30"/>
      <c r="D47" s="31"/>
      <c r="E47" s="31"/>
    </row>
    <row r="48" s="6" customFormat="1" ht="33.75" customHeight="1">
      <c r="A48" s="6" t="s">
        <v>73</v>
      </c>
    </row>
    <row r="49" spans="2:5" ht="15">
      <c r="B49" s="2"/>
      <c r="C49" s="2"/>
      <c r="D49" s="2"/>
      <c r="E49" s="3"/>
    </row>
  </sheetData>
  <sheetProtection/>
  <mergeCells count="5">
    <mergeCell ref="A6:E6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00390625" style="0" customWidth="1"/>
    <col min="2" max="2" width="59.00390625" style="0" customWidth="1"/>
    <col min="3" max="3" width="12.8515625" style="0" customWidth="1"/>
    <col min="4" max="4" width="12.28125" style="0" customWidth="1"/>
    <col min="5" max="5" width="12.7109375" style="0" customWidth="1"/>
  </cols>
  <sheetData>
    <row r="1" s="28" customFormat="1" ht="15.75">
      <c r="E1" s="29" t="s">
        <v>68</v>
      </c>
    </row>
    <row r="2" s="28" customFormat="1" ht="15.75">
      <c r="E2" s="29" t="s">
        <v>63</v>
      </c>
    </row>
    <row r="3" s="28" customFormat="1" ht="15.75">
      <c r="E3" s="29" t="s">
        <v>83</v>
      </c>
    </row>
    <row r="4" s="28" customFormat="1" ht="15.75">
      <c r="E4" s="29" t="s">
        <v>70</v>
      </c>
    </row>
    <row r="5" spans="1:5" s="6" customFormat="1" ht="15.75">
      <c r="A5" s="40"/>
      <c r="B5" s="40"/>
      <c r="C5" s="40"/>
      <c r="D5" s="40"/>
      <c r="E5" s="40"/>
    </row>
    <row r="6" spans="1:5" s="6" customFormat="1" ht="49.5" customHeight="1">
      <c r="A6" s="38" t="s">
        <v>81</v>
      </c>
      <c r="B6" s="41"/>
      <c r="C6" s="41"/>
      <c r="D6" s="41"/>
      <c r="E6" s="41"/>
    </row>
    <row r="7" s="6" customFormat="1" ht="15.75"/>
    <row r="8" s="6" customFormat="1" ht="15.75">
      <c r="E8" s="6" t="s">
        <v>18</v>
      </c>
    </row>
    <row r="9" spans="1:5" s="6" customFormat="1" ht="64.5" customHeight="1">
      <c r="A9" s="42" t="s">
        <v>0</v>
      </c>
      <c r="B9" s="42" t="s">
        <v>19</v>
      </c>
      <c r="C9" s="44" t="s">
        <v>80</v>
      </c>
      <c r="D9" s="45"/>
      <c r="E9" s="42" t="s">
        <v>20</v>
      </c>
    </row>
    <row r="10" spans="1:5" s="6" customFormat="1" ht="16.5" customHeight="1">
      <c r="A10" s="43"/>
      <c r="B10" s="43"/>
      <c r="C10" s="7" t="s">
        <v>21</v>
      </c>
      <c r="D10" s="7" t="s">
        <v>10</v>
      </c>
      <c r="E10" s="43"/>
    </row>
    <row r="11" spans="1:5" s="6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s="6" customFormat="1" ht="15.75">
      <c r="A12" s="13">
        <v>1</v>
      </c>
      <c r="B12" s="7" t="s">
        <v>22</v>
      </c>
      <c r="C12" s="14">
        <f>SUM(C13:C23)</f>
        <v>3215.233</v>
      </c>
      <c r="D12" s="15">
        <f>C12/C$45*1000</f>
        <v>1038.3965735073364</v>
      </c>
      <c r="E12" s="14">
        <f>D12/D43*100</f>
        <v>72.21361012237915</v>
      </c>
    </row>
    <row r="13" spans="1:5" s="6" customFormat="1" ht="15.75">
      <c r="A13" s="16" t="s">
        <v>1</v>
      </c>
      <c r="B13" s="17" t="s">
        <v>60</v>
      </c>
      <c r="C13" s="18">
        <v>2422.758</v>
      </c>
      <c r="D13" s="15">
        <f aca="true" t="shared" si="0" ref="D13:D41">C13/C$45*1000</f>
        <v>782.4576339063101</v>
      </c>
      <c r="E13" s="18">
        <f>D13/D$43*100</f>
        <v>54.41475054307886</v>
      </c>
    </row>
    <row r="14" spans="1:5" s="6" customFormat="1" ht="15.75">
      <c r="A14" s="16" t="s">
        <v>2</v>
      </c>
      <c r="B14" s="17" t="s">
        <v>23</v>
      </c>
      <c r="C14" s="18">
        <v>0</v>
      </c>
      <c r="D14" s="15">
        <f t="shared" si="0"/>
        <v>0</v>
      </c>
      <c r="E14" s="18">
        <f aca="true" t="shared" si="1" ref="E14:E23">D14/D$43*100</f>
        <v>0</v>
      </c>
    </row>
    <row r="15" spans="1:5" s="6" customFormat="1" ht="15.75">
      <c r="A15" s="16" t="s">
        <v>3</v>
      </c>
      <c r="B15" s="17" t="s">
        <v>24</v>
      </c>
      <c r="C15" s="18">
        <v>552.445</v>
      </c>
      <c r="D15" s="15">
        <f t="shared" si="0"/>
        <v>178.418483217627</v>
      </c>
      <c r="E15" s="18">
        <f t="shared" si="1"/>
        <v>12.407824827643209</v>
      </c>
    </row>
    <row r="16" spans="1:5" s="6" customFormat="1" ht="15.75">
      <c r="A16" s="16" t="s">
        <v>4</v>
      </c>
      <c r="B16" s="17" t="s">
        <v>25</v>
      </c>
      <c r="C16" s="18">
        <v>121.538</v>
      </c>
      <c r="D16" s="15">
        <f t="shared" si="0"/>
        <v>39.252098604031076</v>
      </c>
      <c r="E16" s="18">
        <f t="shared" si="1"/>
        <v>2.7297237080652375</v>
      </c>
    </row>
    <row r="17" spans="1:5" s="6" customFormat="1" ht="15.75">
      <c r="A17" s="16" t="s">
        <v>5</v>
      </c>
      <c r="B17" s="17" t="s">
        <v>26</v>
      </c>
      <c r="C17" s="18">
        <v>150.882</v>
      </c>
      <c r="D17" s="15">
        <f t="shared" si="0"/>
        <v>48.72908178161083</v>
      </c>
      <c r="E17" s="18">
        <f t="shared" si="1"/>
        <v>3.388785174351225</v>
      </c>
    </row>
    <row r="18" spans="1:5" s="6" customFormat="1" ht="15.75">
      <c r="A18" s="16" t="s">
        <v>6</v>
      </c>
      <c r="B18" s="17" t="s">
        <v>27</v>
      </c>
      <c r="C18" s="18">
        <v>0</v>
      </c>
      <c r="D18" s="15">
        <f t="shared" si="0"/>
        <v>0</v>
      </c>
      <c r="E18" s="18">
        <f t="shared" si="1"/>
        <v>0</v>
      </c>
    </row>
    <row r="19" spans="1:5" s="6" customFormat="1" ht="15.75">
      <c r="A19" s="16" t="s">
        <v>7</v>
      </c>
      <c r="B19" s="17" t="s">
        <v>44</v>
      </c>
      <c r="C19" s="18">
        <f>120.627-5.651</f>
        <v>114.976</v>
      </c>
      <c r="D19" s="15">
        <f t="shared" si="0"/>
        <v>37.13282503494444</v>
      </c>
      <c r="E19" s="18">
        <f t="shared" si="1"/>
        <v>2.5823422555785744</v>
      </c>
    </row>
    <row r="20" spans="1:5" s="6" customFormat="1" ht="15.75">
      <c r="A20" s="16" t="s">
        <v>8</v>
      </c>
      <c r="B20" s="17" t="s">
        <v>45</v>
      </c>
      <c r="C20" s="18">
        <f>194.072-1.804-5.286</f>
        <v>186.982</v>
      </c>
      <c r="D20" s="15">
        <f t="shared" si="0"/>
        <v>60.38799306537</v>
      </c>
      <c r="E20" s="18">
        <f t="shared" si="1"/>
        <v>4.199585301563744</v>
      </c>
    </row>
    <row r="21" spans="1:5" s="6" customFormat="1" ht="15.75">
      <c r="A21" s="16" t="s">
        <v>9</v>
      </c>
      <c r="B21" s="17" t="s">
        <v>28</v>
      </c>
      <c r="C21" s="18">
        <f>1.605+30.839</f>
        <v>32.443999999999996</v>
      </c>
      <c r="D21" s="15">
        <f t="shared" si="0"/>
        <v>10.47816392493857</v>
      </c>
      <c r="E21" s="18">
        <f t="shared" si="1"/>
        <v>0.7286869619745968</v>
      </c>
    </row>
    <row r="22" spans="1:5" s="6" customFormat="1" ht="15.75">
      <c r="A22" s="16" t="s">
        <v>46</v>
      </c>
      <c r="B22" s="17" t="s">
        <v>29</v>
      </c>
      <c r="C22" s="18">
        <v>65.205</v>
      </c>
      <c r="D22" s="15">
        <f t="shared" si="0"/>
        <v>21.058706655332866</v>
      </c>
      <c r="E22" s="18">
        <f t="shared" si="1"/>
        <v>1.464493692379287</v>
      </c>
    </row>
    <row r="23" spans="1:5" s="6" customFormat="1" ht="15.75">
      <c r="A23" s="16" t="s">
        <v>47</v>
      </c>
      <c r="B23" s="17" t="s">
        <v>48</v>
      </c>
      <c r="C23" s="18">
        <v>-431.997</v>
      </c>
      <c r="D23" s="15">
        <f t="shared" si="0"/>
        <v>-139.5184126828285</v>
      </c>
      <c r="E23" s="18">
        <f t="shared" si="1"/>
        <v>-9.702582342255578</v>
      </c>
    </row>
    <row r="24" spans="1:5" s="6" customFormat="1" ht="15.75">
      <c r="A24" s="13">
        <v>2</v>
      </c>
      <c r="B24" s="7" t="s">
        <v>30</v>
      </c>
      <c r="C24" s="14">
        <f>SUM(C25:C33)</f>
        <v>1083.979</v>
      </c>
      <c r="D24" s="15">
        <f t="shared" si="0"/>
        <v>350.08351785202166</v>
      </c>
      <c r="E24" s="14">
        <f>D24/D43*100</f>
        <v>24.34599199711077</v>
      </c>
    </row>
    <row r="25" spans="1:5" s="6" customFormat="1" ht="15.75">
      <c r="A25" s="16" t="s">
        <v>16</v>
      </c>
      <c r="B25" s="17" t="s">
        <v>23</v>
      </c>
      <c r="C25" s="18">
        <v>0</v>
      </c>
      <c r="D25" s="15">
        <f t="shared" si="0"/>
        <v>0</v>
      </c>
      <c r="E25" s="18">
        <f>D25/D$43*100</f>
        <v>0</v>
      </c>
    </row>
    <row r="26" spans="1:5" s="6" customFormat="1" ht="15.75">
      <c r="A26" s="16" t="s">
        <v>17</v>
      </c>
      <c r="B26" s="17" t="s">
        <v>24</v>
      </c>
      <c r="C26" s="18">
        <v>269.219</v>
      </c>
      <c r="D26" s="15">
        <f t="shared" si="0"/>
        <v>86.94738052361106</v>
      </c>
      <c r="E26" s="18">
        <f aca="true" t="shared" si="2" ref="E26:E33">D26/D$43*100</f>
        <v>6.046614943158643</v>
      </c>
    </row>
    <row r="27" spans="1:5" s="6" customFormat="1" ht="15.75">
      <c r="A27" s="16" t="s">
        <v>35</v>
      </c>
      <c r="B27" s="17" t="s">
        <v>25</v>
      </c>
      <c r="C27" s="18">
        <v>59.228</v>
      </c>
      <c r="D27" s="15">
        <f t="shared" si="0"/>
        <v>19.128365582118782</v>
      </c>
      <c r="E27" s="18">
        <f t="shared" si="2"/>
        <v>1.330251244724184</v>
      </c>
    </row>
    <row r="28" spans="1:5" s="6" customFormat="1" ht="15.75">
      <c r="A28" s="16" t="s">
        <v>36</v>
      </c>
      <c r="B28" s="17" t="s">
        <v>26</v>
      </c>
      <c r="C28" s="18">
        <v>26.459</v>
      </c>
      <c r="D28" s="15">
        <f t="shared" si="0"/>
        <v>8.545239159473237</v>
      </c>
      <c r="E28" s="18">
        <f t="shared" si="2"/>
        <v>0.5942648356209426</v>
      </c>
    </row>
    <row r="29" spans="1:5" s="6" customFormat="1" ht="15.75">
      <c r="A29" s="16" t="s">
        <v>37</v>
      </c>
      <c r="B29" s="17" t="s">
        <v>31</v>
      </c>
      <c r="C29" s="18">
        <v>123.356</v>
      </c>
      <c r="D29" s="15">
        <f t="shared" si="0"/>
        <v>39.83924266812731</v>
      </c>
      <c r="E29" s="18">
        <f t="shared" si="2"/>
        <v>2.7705556923110093</v>
      </c>
    </row>
    <row r="30" spans="1:5" s="6" customFormat="1" ht="15.75">
      <c r="A30" s="16" t="s">
        <v>38</v>
      </c>
      <c r="B30" s="17" t="s">
        <v>44</v>
      </c>
      <c r="C30" s="18">
        <f>58.997-2.779</f>
        <v>56.218</v>
      </c>
      <c r="D30" s="15">
        <f t="shared" si="0"/>
        <v>18.15625137258651</v>
      </c>
      <c r="E30" s="18">
        <f t="shared" si="2"/>
        <v>1.2626471343942762</v>
      </c>
    </row>
    <row r="31" spans="1:5" s="6" customFormat="1" ht="15.75">
      <c r="A31" s="16" t="s">
        <v>49</v>
      </c>
      <c r="B31" s="17" t="s">
        <v>45</v>
      </c>
      <c r="C31" s="18">
        <f>94.624-0.166-0.487</f>
        <v>93.971</v>
      </c>
      <c r="D31" s="15">
        <f t="shared" si="0"/>
        <v>30.349018067759914</v>
      </c>
      <c r="E31" s="18">
        <f t="shared" si="2"/>
        <v>2.110573372694947</v>
      </c>
    </row>
    <row r="32" spans="1:5" s="6" customFormat="1" ht="15.75">
      <c r="A32" s="16" t="s">
        <v>50</v>
      </c>
      <c r="B32" s="17" t="s">
        <v>29</v>
      </c>
      <c r="C32" s="18">
        <v>23.531</v>
      </c>
      <c r="D32" s="15">
        <f t="shared" si="0"/>
        <v>7.59960779551626</v>
      </c>
      <c r="E32" s="18">
        <f t="shared" si="2"/>
        <v>0.5285024319511848</v>
      </c>
    </row>
    <row r="33" spans="1:5" s="6" customFormat="1" ht="15.75">
      <c r="A33" s="16" t="s">
        <v>52</v>
      </c>
      <c r="B33" s="17" t="s">
        <v>51</v>
      </c>
      <c r="C33" s="18">
        <v>431.997</v>
      </c>
      <c r="D33" s="15">
        <f t="shared" si="0"/>
        <v>139.5184126828285</v>
      </c>
      <c r="E33" s="18">
        <f t="shared" si="2"/>
        <v>9.702582342255578</v>
      </c>
    </row>
    <row r="34" spans="1:5" s="6" customFormat="1" ht="15.75">
      <c r="A34" s="13">
        <v>3</v>
      </c>
      <c r="B34" s="7" t="s">
        <v>32</v>
      </c>
      <c r="C34" s="14">
        <f>SUM(C35:C41)</f>
        <v>153.18</v>
      </c>
      <c r="D34" s="15">
        <f t="shared" si="0"/>
        <v>49.471247380781975</v>
      </c>
      <c r="E34" s="14">
        <f>D34/D43*100</f>
        <v>3.440397880510072</v>
      </c>
    </row>
    <row r="35" spans="1:5" s="6" customFormat="1" ht="15.75">
      <c r="A35" s="16" t="s">
        <v>13</v>
      </c>
      <c r="B35" s="17" t="s">
        <v>24</v>
      </c>
      <c r="C35" s="18">
        <v>81.452</v>
      </c>
      <c r="D35" s="15">
        <f t="shared" si="0"/>
        <v>26.30586265608731</v>
      </c>
      <c r="E35" s="18">
        <f>D35/D$43*100</f>
        <v>1.8293986692995585</v>
      </c>
    </row>
    <row r="36" spans="1:5" s="6" customFormat="1" ht="15.75">
      <c r="A36" s="16" t="s">
        <v>14</v>
      </c>
      <c r="B36" s="17" t="s">
        <v>25</v>
      </c>
      <c r="C36" s="18">
        <v>17.919</v>
      </c>
      <c r="D36" s="15">
        <f t="shared" si="0"/>
        <v>5.787147681265389</v>
      </c>
      <c r="E36" s="18">
        <f aca="true" t="shared" si="3" ref="E36:E42">D36/D$43*100</f>
        <v>0.40245782491748255</v>
      </c>
    </row>
    <row r="37" spans="1:5" s="6" customFormat="1" ht="15.75">
      <c r="A37" s="16" t="s">
        <v>15</v>
      </c>
      <c r="B37" s="17" t="s">
        <v>26</v>
      </c>
      <c r="C37" s="18">
        <v>1.258</v>
      </c>
      <c r="D37" s="15">
        <f t="shared" si="0"/>
        <v>0.4062856065088375</v>
      </c>
      <c r="E37" s="18">
        <f t="shared" si="3"/>
        <v>0.028254475347184164</v>
      </c>
    </row>
    <row r="38" spans="1:5" s="6" customFormat="1" ht="15.75">
      <c r="A38" s="16" t="s">
        <v>39</v>
      </c>
      <c r="B38" s="17" t="s">
        <v>28</v>
      </c>
      <c r="C38" s="18">
        <v>4.152</v>
      </c>
      <c r="D38" s="15">
        <f t="shared" si="0"/>
        <v>1.3409362783980074</v>
      </c>
      <c r="E38" s="18">
        <f t="shared" si="3"/>
        <v>0.09325324454809909</v>
      </c>
    </row>
    <row r="39" spans="1:5" s="6" customFormat="1" ht="15.75">
      <c r="A39" s="16" t="s">
        <v>43</v>
      </c>
      <c r="B39" s="17" t="s">
        <v>44</v>
      </c>
      <c r="C39" s="18">
        <f>17.79-0.834</f>
        <v>16.956</v>
      </c>
      <c r="D39" s="15">
        <f t="shared" si="0"/>
        <v>5.476135726521342</v>
      </c>
      <c r="E39" s="18">
        <f t="shared" si="3"/>
        <v>0.3808290015793757</v>
      </c>
    </row>
    <row r="40" spans="1:5" s="6" customFormat="1" ht="15.75">
      <c r="A40" s="16" t="s">
        <v>53</v>
      </c>
      <c r="B40" s="17" t="s">
        <v>45</v>
      </c>
      <c r="C40" s="18">
        <f>28.615-0.05-0.146</f>
        <v>28.418999999999997</v>
      </c>
      <c r="D40" s="15">
        <f t="shared" si="0"/>
        <v>9.178243761029135</v>
      </c>
      <c r="E40" s="18">
        <f t="shared" si="3"/>
        <v>0.6382861167659989</v>
      </c>
    </row>
    <row r="41" spans="1:5" s="6" customFormat="1" ht="15.75">
      <c r="A41" s="16" t="s">
        <v>54</v>
      </c>
      <c r="B41" s="17" t="s">
        <v>29</v>
      </c>
      <c r="C41" s="18">
        <v>3.024</v>
      </c>
      <c r="D41" s="15">
        <f t="shared" si="0"/>
        <v>0.9766356709719592</v>
      </c>
      <c r="E41" s="18">
        <f t="shared" si="3"/>
        <v>0.06791854805237275</v>
      </c>
    </row>
    <row r="42" spans="1:5" s="6" customFormat="1" ht="15.75">
      <c r="A42" s="19" t="s">
        <v>41</v>
      </c>
      <c r="B42" s="20" t="s">
        <v>42</v>
      </c>
      <c r="C42" s="21">
        <f>D42*C$45/1000</f>
        <v>0</v>
      </c>
      <c r="D42" s="22">
        <v>0</v>
      </c>
      <c r="E42" s="21">
        <f t="shared" si="3"/>
        <v>0</v>
      </c>
    </row>
    <row r="43" spans="1:5" s="6" customFormat="1" ht="15.75">
      <c r="A43" s="13">
        <v>5</v>
      </c>
      <c r="B43" s="20" t="s">
        <v>12</v>
      </c>
      <c r="C43" s="14">
        <f>C12+C24+C34</f>
        <v>4452.392000000001</v>
      </c>
      <c r="D43" s="15">
        <f>D34+D24+D12</f>
        <v>1437.95133874014</v>
      </c>
      <c r="E43" s="14">
        <f>SUM(E12,E24,E34)</f>
        <v>100</v>
      </c>
    </row>
    <row r="44" spans="1:5" s="6" customFormat="1" ht="15.75">
      <c r="A44" s="13">
        <v>6</v>
      </c>
      <c r="B44" s="20" t="s">
        <v>33</v>
      </c>
      <c r="C44" s="23"/>
      <c r="D44" s="15">
        <f>D43</f>
        <v>1437.95133874014</v>
      </c>
      <c r="E44" s="23"/>
    </row>
    <row r="45" spans="1:5" s="6" customFormat="1" ht="15.75">
      <c r="A45" s="13">
        <v>7</v>
      </c>
      <c r="B45" s="20" t="s">
        <v>34</v>
      </c>
      <c r="C45" s="23">
        <v>3096.344</v>
      </c>
      <c r="D45" s="23"/>
      <c r="E45" s="23"/>
    </row>
    <row r="46" spans="1:5" s="6" customFormat="1" ht="15.75">
      <c r="A46" s="24">
        <v>8</v>
      </c>
      <c r="B46" s="25" t="s">
        <v>40</v>
      </c>
      <c r="C46" s="26"/>
      <c r="D46" s="27">
        <v>2</v>
      </c>
      <c r="E46" s="26"/>
    </row>
    <row r="47" spans="2:5" s="6" customFormat="1" ht="17.25" customHeight="1">
      <c r="B47" s="34"/>
      <c r="C47" s="35"/>
      <c r="D47" s="35"/>
      <c r="E47" s="35"/>
    </row>
    <row r="48" spans="1:5" s="6" customFormat="1" ht="21.75" customHeight="1">
      <c r="A48" s="6" t="s">
        <v>74</v>
      </c>
      <c r="B48" s="30"/>
      <c r="D48" s="31"/>
      <c r="E48" s="31"/>
    </row>
    <row r="49" s="6" customFormat="1" ht="33.75" customHeight="1">
      <c r="A49" s="6" t="s">
        <v>73</v>
      </c>
    </row>
    <row r="50" spans="2:5" s="6" customFormat="1" ht="15.75">
      <c r="B50" s="35"/>
      <c r="C50" s="35"/>
      <c r="D50" s="35"/>
      <c r="E50" s="35"/>
    </row>
  </sheetData>
  <sheetProtection/>
  <mergeCells count="6">
    <mergeCell ref="A5:E5"/>
    <mergeCell ref="A6:E6"/>
    <mergeCell ref="A9:A10"/>
    <mergeCell ref="B9:B10"/>
    <mergeCell ref="C9:D9"/>
    <mergeCell ref="E9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85" zoomScaleSheetLayoutView="85" zoomScalePageLayoutView="0" workbookViewId="0" topLeftCell="A1">
      <selection activeCell="B4" sqref="B4"/>
    </sheetView>
  </sheetViews>
  <sheetFormatPr defaultColWidth="9.140625" defaultRowHeight="15"/>
  <cols>
    <col min="1" max="1" width="6.00390625" style="0" customWidth="1"/>
    <col min="2" max="2" width="58.421875" style="0" customWidth="1"/>
    <col min="3" max="3" width="13.28125" style="0" customWidth="1"/>
    <col min="4" max="5" width="14.00390625" style="0" customWidth="1"/>
  </cols>
  <sheetData>
    <row r="1" s="28" customFormat="1" ht="15.75">
      <c r="E1" s="29" t="s">
        <v>69</v>
      </c>
    </row>
    <row r="2" s="28" customFormat="1" ht="15.75">
      <c r="E2" s="29" t="s">
        <v>63</v>
      </c>
    </row>
    <row r="3" s="28" customFormat="1" ht="15.75">
      <c r="E3" s="29" t="s">
        <v>83</v>
      </c>
    </row>
    <row r="4" s="28" customFormat="1" ht="15.75">
      <c r="E4" s="29" t="s">
        <v>70</v>
      </c>
    </row>
    <row r="6" spans="1:7" s="6" customFormat="1" ht="52.5" customHeight="1">
      <c r="A6" s="38" t="s">
        <v>71</v>
      </c>
      <c r="B6" s="38"/>
      <c r="C6" s="38"/>
      <c r="D6" s="38"/>
      <c r="E6" s="38"/>
      <c r="F6" s="4"/>
      <c r="G6" s="4"/>
    </row>
    <row r="7" s="6" customFormat="1" ht="15.75">
      <c r="E7" s="6" t="s">
        <v>18</v>
      </c>
    </row>
    <row r="8" spans="1:5" s="6" customFormat="1" ht="64.5" customHeight="1">
      <c r="A8" s="37" t="s">
        <v>0</v>
      </c>
      <c r="B8" s="37" t="s">
        <v>19</v>
      </c>
      <c r="C8" s="37" t="s">
        <v>59</v>
      </c>
      <c r="D8" s="37"/>
      <c r="E8" s="37" t="s">
        <v>20</v>
      </c>
    </row>
    <row r="9" spans="1:5" s="6" customFormat="1" ht="15.75">
      <c r="A9" s="37"/>
      <c r="B9" s="37"/>
      <c r="C9" s="7" t="s">
        <v>21</v>
      </c>
      <c r="D9" s="7" t="s">
        <v>10</v>
      </c>
      <c r="E9" s="37"/>
    </row>
    <row r="10" spans="1:5" s="6" customFormat="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s="6" customFormat="1" ht="18" customHeight="1">
      <c r="A11" s="13">
        <v>1</v>
      </c>
      <c r="B11" s="7" t="s">
        <v>22</v>
      </c>
      <c r="C11" s="14">
        <f>SUM(C12:C22)</f>
        <v>17286.711</v>
      </c>
      <c r="D11" s="15">
        <f>C11/C$44*1000</f>
        <v>1045.4966476354912</v>
      </c>
      <c r="E11" s="14">
        <f>D11/D42*100</f>
        <v>72.31537090222955</v>
      </c>
    </row>
    <row r="12" spans="1:5" s="6" customFormat="1" ht="15.75">
      <c r="A12" s="16" t="s">
        <v>1</v>
      </c>
      <c r="B12" s="17" t="s">
        <v>60</v>
      </c>
      <c r="C12" s="18">
        <v>13033.678</v>
      </c>
      <c r="D12" s="15">
        <f aca="true" t="shared" si="0" ref="D12:D40">C12/C$44*1000</f>
        <v>788.2741057775798</v>
      </c>
      <c r="E12" s="18">
        <f>D12/D$42*100</f>
        <v>54.52368925414611</v>
      </c>
    </row>
    <row r="13" spans="1:5" s="6" customFormat="1" ht="15.75">
      <c r="A13" s="16" t="s">
        <v>2</v>
      </c>
      <c r="B13" s="17" t="s">
        <v>23</v>
      </c>
      <c r="C13" s="18">
        <v>0</v>
      </c>
      <c r="D13" s="15">
        <f t="shared" si="0"/>
        <v>0</v>
      </c>
      <c r="E13" s="18">
        <f aca="true" t="shared" si="1" ref="E13:E22">D13/D$42*100</f>
        <v>0</v>
      </c>
    </row>
    <row r="14" spans="1:5" s="6" customFormat="1" ht="15.75">
      <c r="A14" s="16" t="s">
        <v>3</v>
      </c>
      <c r="B14" s="17" t="s">
        <v>24</v>
      </c>
      <c r="C14" s="18">
        <v>2950.054</v>
      </c>
      <c r="D14" s="15">
        <f t="shared" si="0"/>
        <v>178.4186458224281</v>
      </c>
      <c r="E14" s="18">
        <f t="shared" si="1"/>
        <v>12.340939186847395</v>
      </c>
    </row>
    <row r="15" spans="1:5" s="6" customFormat="1" ht="15.75">
      <c r="A15" s="16" t="s">
        <v>4</v>
      </c>
      <c r="B15" s="17" t="s">
        <v>25</v>
      </c>
      <c r="C15" s="18">
        <v>649.012</v>
      </c>
      <c r="D15" s="15">
        <f t="shared" si="0"/>
        <v>39.25210933850895</v>
      </c>
      <c r="E15" s="18">
        <f t="shared" si="1"/>
        <v>2.7150071231015436</v>
      </c>
    </row>
    <row r="16" spans="1:5" s="6" customFormat="1" ht="15.75">
      <c r="A16" s="16" t="s">
        <v>5</v>
      </c>
      <c r="B16" s="17" t="s">
        <v>26</v>
      </c>
      <c r="C16" s="18">
        <v>805.711</v>
      </c>
      <c r="D16" s="15">
        <f t="shared" si="0"/>
        <v>48.72923192057988</v>
      </c>
      <c r="E16" s="18">
        <f t="shared" si="1"/>
        <v>3.370524896552402</v>
      </c>
    </row>
    <row r="17" spans="1:5" s="6" customFormat="1" ht="15.75">
      <c r="A17" s="16" t="s">
        <v>6</v>
      </c>
      <c r="B17" s="17" t="s">
        <v>27</v>
      </c>
      <c r="C17" s="18">
        <v>0</v>
      </c>
      <c r="D17" s="15">
        <f t="shared" si="0"/>
        <v>0</v>
      </c>
      <c r="E17" s="18">
        <f t="shared" si="1"/>
        <v>0</v>
      </c>
    </row>
    <row r="18" spans="1:5" s="6" customFormat="1" ht="15.75">
      <c r="A18" s="16" t="s">
        <v>7</v>
      </c>
      <c r="B18" s="17" t="s">
        <v>44</v>
      </c>
      <c r="C18" s="18">
        <f>644.149-30.176</f>
        <v>613.973</v>
      </c>
      <c r="D18" s="15">
        <f t="shared" si="0"/>
        <v>37.13295798366186</v>
      </c>
      <c r="E18" s="18">
        <f t="shared" si="1"/>
        <v>2.568428732276173</v>
      </c>
    </row>
    <row r="19" spans="1:5" s="6" customFormat="1" ht="15.75">
      <c r="A19" s="16" t="s">
        <v>8</v>
      </c>
      <c r="B19" s="17" t="s">
        <v>45</v>
      </c>
      <c r="C19" s="18">
        <f>1036.342-1.804-5.286</f>
        <v>1029.252</v>
      </c>
      <c r="D19" s="15">
        <f t="shared" si="0"/>
        <v>62.248944612548016</v>
      </c>
      <c r="E19" s="18">
        <f t="shared" si="1"/>
        <v>4.305662316669815</v>
      </c>
    </row>
    <row r="20" spans="1:5" s="6" customFormat="1" ht="15.75">
      <c r="A20" s="16" t="s">
        <v>9</v>
      </c>
      <c r="B20" s="17" t="s">
        <v>28</v>
      </c>
      <c r="C20" s="18">
        <f>8.572+164.68</f>
        <v>173.252</v>
      </c>
      <c r="D20" s="15">
        <f t="shared" si="0"/>
        <v>10.478244542651527</v>
      </c>
      <c r="E20" s="18">
        <f t="shared" si="1"/>
        <v>0.7247638165266415</v>
      </c>
    </row>
    <row r="21" spans="1:5" s="6" customFormat="1" ht="15.75">
      <c r="A21" s="16" t="s">
        <v>46</v>
      </c>
      <c r="B21" s="17" t="s">
        <v>29</v>
      </c>
      <c r="C21" s="18">
        <v>349.891</v>
      </c>
      <c r="D21" s="15">
        <f t="shared" si="0"/>
        <v>21.161334133359993</v>
      </c>
      <c r="E21" s="18">
        <f t="shared" si="1"/>
        <v>1.4636964452261625</v>
      </c>
    </row>
    <row r="22" spans="1:5" s="6" customFormat="1" ht="15.75">
      <c r="A22" s="16" t="s">
        <v>47</v>
      </c>
      <c r="B22" s="17" t="s">
        <v>48</v>
      </c>
      <c r="C22" s="18">
        <v>-2318.112</v>
      </c>
      <c r="D22" s="15">
        <f t="shared" si="0"/>
        <v>-140.19892649582698</v>
      </c>
      <c r="E22" s="18">
        <f t="shared" si="1"/>
        <v>-9.697340869116696</v>
      </c>
    </row>
    <row r="23" spans="1:5" s="6" customFormat="1" ht="15.75">
      <c r="A23" s="13">
        <v>2</v>
      </c>
      <c r="B23" s="7" t="s">
        <v>30</v>
      </c>
      <c r="C23" s="14">
        <f>SUM(C24:C32)</f>
        <v>5799.918000000001</v>
      </c>
      <c r="D23" s="15">
        <f t="shared" si="0"/>
        <v>350.77782150466584</v>
      </c>
      <c r="E23" s="14">
        <f>D23/D42*100</f>
        <v>24.262754284057706</v>
      </c>
    </row>
    <row r="24" spans="1:5" s="6" customFormat="1" ht="15.75">
      <c r="A24" s="16" t="s">
        <v>16</v>
      </c>
      <c r="B24" s="17" t="s">
        <v>23</v>
      </c>
      <c r="C24" s="18">
        <v>0</v>
      </c>
      <c r="D24" s="15">
        <f t="shared" si="0"/>
        <v>0</v>
      </c>
      <c r="E24" s="18">
        <f>D24/D$42*100</f>
        <v>0</v>
      </c>
    </row>
    <row r="25" spans="1:5" s="6" customFormat="1" ht="15.75">
      <c r="A25" s="16" t="s">
        <v>17</v>
      </c>
      <c r="B25" s="17" t="s">
        <v>24</v>
      </c>
      <c r="C25" s="18">
        <v>1437.63</v>
      </c>
      <c r="D25" s="15">
        <f t="shared" si="0"/>
        <v>86.94756021201553</v>
      </c>
      <c r="E25" s="18">
        <f aca="true" t="shared" si="2" ref="E25:E32">D25/D$42*100</f>
        <v>6.014026998552372</v>
      </c>
    </row>
    <row r="26" spans="1:5" s="6" customFormat="1" ht="15.75">
      <c r="A26" s="16" t="s">
        <v>35</v>
      </c>
      <c r="B26" s="17" t="s">
        <v>25</v>
      </c>
      <c r="C26" s="18">
        <v>316.278</v>
      </c>
      <c r="D26" s="15">
        <f t="shared" si="0"/>
        <v>19.128426958769538</v>
      </c>
      <c r="E26" s="18">
        <f t="shared" si="2"/>
        <v>1.3230834297059377</v>
      </c>
    </row>
    <row r="27" spans="1:5" s="6" customFormat="1" ht="15.75">
      <c r="A27" s="16" t="s">
        <v>36</v>
      </c>
      <c r="B27" s="17" t="s">
        <v>26</v>
      </c>
      <c r="C27" s="18">
        <v>141.289</v>
      </c>
      <c r="D27" s="15">
        <f t="shared" si="0"/>
        <v>8.545129021233183</v>
      </c>
      <c r="E27" s="18">
        <f t="shared" si="2"/>
        <v>0.5910532338630009</v>
      </c>
    </row>
    <row r="28" spans="1:5" s="6" customFormat="1" ht="15" customHeight="1">
      <c r="A28" s="16" t="s">
        <v>37</v>
      </c>
      <c r="B28" s="17" t="s">
        <v>31</v>
      </c>
      <c r="C28" s="18">
        <v>658.72</v>
      </c>
      <c r="D28" s="15">
        <f t="shared" si="0"/>
        <v>39.83924713789979</v>
      </c>
      <c r="E28" s="18">
        <f t="shared" si="2"/>
        <v>2.7556185280541023</v>
      </c>
    </row>
    <row r="29" spans="1:5" s="6" customFormat="1" ht="15.75">
      <c r="A29" s="16" t="s">
        <v>38</v>
      </c>
      <c r="B29" s="17" t="s">
        <v>44</v>
      </c>
      <c r="C29" s="18">
        <f>315.045-14.841</f>
        <v>300.204</v>
      </c>
      <c r="D29" s="15">
        <f t="shared" si="0"/>
        <v>18.156274817503746</v>
      </c>
      <c r="E29" s="18">
        <f t="shared" si="2"/>
        <v>1.2558411838048846</v>
      </c>
    </row>
    <row r="30" spans="1:5" s="6" customFormat="1" ht="18" customHeight="1">
      <c r="A30" s="16" t="s">
        <v>49</v>
      </c>
      <c r="B30" s="17" t="s">
        <v>45</v>
      </c>
      <c r="C30" s="18">
        <f>505.29-0.887-2.6</f>
        <v>501.803</v>
      </c>
      <c r="D30" s="15">
        <f t="shared" si="0"/>
        <v>30.348939961652185</v>
      </c>
      <c r="E30" s="18">
        <f t="shared" si="2"/>
        <v>2.099188796807646</v>
      </c>
    </row>
    <row r="31" spans="1:5" s="6" customFormat="1" ht="15.75">
      <c r="A31" s="16" t="s">
        <v>50</v>
      </c>
      <c r="B31" s="17" t="s">
        <v>29</v>
      </c>
      <c r="C31" s="18">
        <v>125.882</v>
      </c>
      <c r="D31" s="15">
        <f t="shared" si="0"/>
        <v>7.613316899764849</v>
      </c>
      <c r="E31" s="18">
        <f t="shared" si="2"/>
        <v>0.5266012441530642</v>
      </c>
    </row>
    <row r="32" spans="1:5" s="6" customFormat="1" ht="15.75">
      <c r="A32" s="16" t="s">
        <v>52</v>
      </c>
      <c r="B32" s="17" t="s">
        <v>51</v>
      </c>
      <c r="C32" s="18">
        <v>2318.112</v>
      </c>
      <c r="D32" s="15">
        <f t="shared" si="0"/>
        <v>140.19892649582698</v>
      </c>
      <c r="E32" s="18">
        <f t="shared" si="2"/>
        <v>9.697340869116696</v>
      </c>
    </row>
    <row r="33" spans="1:5" s="6" customFormat="1" ht="17.25" customHeight="1">
      <c r="A33" s="13">
        <v>3</v>
      </c>
      <c r="B33" s="7" t="s">
        <v>32</v>
      </c>
      <c r="C33" s="14">
        <f>SUM(C34:C40)</f>
        <v>817.9860000000002</v>
      </c>
      <c r="D33" s="15">
        <f t="shared" si="0"/>
        <v>49.47162134039061</v>
      </c>
      <c r="E33" s="14">
        <f>D33/D42*100</f>
        <v>3.4218748137127504</v>
      </c>
    </row>
    <row r="34" spans="1:5" s="6" customFormat="1" ht="15.75">
      <c r="A34" s="16" t="s">
        <v>13</v>
      </c>
      <c r="B34" s="17" t="s">
        <v>24</v>
      </c>
      <c r="C34" s="18">
        <v>434.954</v>
      </c>
      <c r="D34" s="15">
        <f t="shared" si="0"/>
        <v>26.30592649322635</v>
      </c>
      <c r="E34" s="18">
        <f>D34/D$42*100</f>
        <v>1.8195398670926095</v>
      </c>
    </row>
    <row r="35" spans="1:5" s="6" customFormat="1" ht="18" customHeight="1">
      <c r="A35" s="16" t="s">
        <v>14</v>
      </c>
      <c r="B35" s="17" t="s">
        <v>25</v>
      </c>
      <c r="C35" s="18">
        <v>95.69</v>
      </c>
      <c r="D35" s="15">
        <f t="shared" si="0"/>
        <v>5.787311086084573</v>
      </c>
      <c r="E35" s="18">
        <f aca="true" t="shared" si="3" ref="E35:E41">D35/D$42*100</f>
        <v>0.40029927275549093</v>
      </c>
    </row>
    <row r="36" spans="1:5" s="6" customFormat="1" ht="15.75">
      <c r="A36" s="16" t="s">
        <v>15</v>
      </c>
      <c r="B36" s="17" t="s">
        <v>26</v>
      </c>
      <c r="C36" s="18">
        <v>6.72</v>
      </c>
      <c r="D36" s="15">
        <f t="shared" si="0"/>
        <v>0.40642418746460796</v>
      </c>
      <c r="E36" s="18">
        <f t="shared" si="3"/>
        <v>0.02811172654318005</v>
      </c>
    </row>
    <row r="37" spans="1:5" s="6" customFormat="1" ht="15.75">
      <c r="A37" s="16" t="s">
        <v>39</v>
      </c>
      <c r="B37" s="17" t="s">
        <v>28</v>
      </c>
      <c r="C37" s="18">
        <v>22.171</v>
      </c>
      <c r="D37" s="15">
        <f t="shared" si="0"/>
        <v>1.3408974196841998</v>
      </c>
      <c r="E37" s="18">
        <f t="shared" si="3"/>
        <v>0.0927477811292924</v>
      </c>
    </row>
    <row r="38" spans="1:5" s="6" customFormat="1" ht="15.75">
      <c r="A38" s="16" t="s">
        <v>43</v>
      </c>
      <c r="B38" s="17" t="s">
        <v>44</v>
      </c>
      <c r="C38" s="18">
        <f>94.999-4.452</f>
        <v>90.547</v>
      </c>
      <c r="D38" s="15">
        <f t="shared" si="0"/>
        <v>5.476263527136585</v>
      </c>
      <c r="E38" s="18">
        <f t="shared" si="3"/>
        <v>0.3787845987061494</v>
      </c>
    </row>
    <row r="39" spans="1:5" s="6" customFormat="1" ht="15.75">
      <c r="A39" s="16" t="s">
        <v>53</v>
      </c>
      <c r="B39" s="17" t="s">
        <v>45</v>
      </c>
      <c r="C39" s="18">
        <f>152.803-0.266-0.78</f>
        <v>151.757</v>
      </c>
      <c r="D39" s="15">
        <f t="shared" si="0"/>
        <v>9.178231460872993</v>
      </c>
      <c r="E39" s="18">
        <f t="shared" si="3"/>
        <v>0.6348439412222285</v>
      </c>
    </row>
    <row r="40" spans="1:5" s="6" customFormat="1" ht="15.75">
      <c r="A40" s="16" t="s">
        <v>54</v>
      </c>
      <c r="B40" s="17" t="s">
        <v>29</v>
      </c>
      <c r="C40" s="18">
        <v>16.147</v>
      </c>
      <c r="D40" s="15">
        <f t="shared" si="0"/>
        <v>0.9765671659212835</v>
      </c>
      <c r="E40" s="18">
        <f t="shared" si="3"/>
        <v>0.06754762626379886</v>
      </c>
    </row>
    <row r="41" spans="1:5" s="6" customFormat="1" ht="15.75">
      <c r="A41" s="19" t="s">
        <v>41</v>
      </c>
      <c r="B41" s="20" t="s">
        <v>42</v>
      </c>
      <c r="C41" s="21">
        <f>D41*C$44/1000</f>
        <v>0</v>
      </c>
      <c r="D41" s="22">
        <v>0</v>
      </c>
      <c r="E41" s="21">
        <f t="shared" si="3"/>
        <v>0</v>
      </c>
    </row>
    <row r="42" spans="1:5" s="6" customFormat="1" ht="15.75">
      <c r="A42" s="13">
        <v>5</v>
      </c>
      <c r="B42" s="20" t="s">
        <v>12</v>
      </c>
      <c r="C42" s="14">
        <f>C11+C23+C33</f>
        <v>23904.615</v>
      </c>
      <c r="D42" s="15">
        <f>D33+D23+D11</f>
        <v>1445.7460904805475</v>
      </c>
      <c r="E42" s="14">
        <f>SUM(E11,E23,E33)</f>
        <v>100</v>
      </c>
    </row>
    <row r="43" spans="1:5" s="6" customFormat="1" ht="15.75">
      <c r="A43" s="13">
        <v>6</v>
      </c>
      <c r="B43" s="20" t="s">
        <v>33</v>
      </c>
      <c r="C43" s="23"/>
      <c r="D43" s="15">
        <f>D42</f>
        <v>1445.7460904805475</v>
      </c>
      <c r="E43" s="23"/>
    </row>
    <row r="44" spans="1:5" s="6" customFormat="1" ht="15.75">
      <c r="A44" s="13">
        <v>7</v>
      </c>
      <c r="B44" s="20" t="s">
        <v>34</v>
      </c>
      <c r="C44" s="23">
        <v>16534.449</v>
      </c>
      <c r="D44" s="23"/>
      <c r="E44" s="23"/>
    </row>
    <row r="45" spans="1:5" s="6" customFormat="1" ht="15.75">
      <c r="A45" s="24">
        <v>8</v>
      </c>
      <c r="B45" s="25" t="s">
        <v>40</v>
      </c>
      <c r="C45" s="26"/>
      <c r="D45" s="27">
        <v>2</v>
      </c>
      <c r="E45" s="26"/>
    </row>
    <row r="46" spans="2:5" s="5" customFormat="1" ht="18.75" customHeight="1">
      <c r="B46" s="1" t="s">
        <v>72</v>
      </c>
      <c r="C46" s="10"/>
      <c r="D46" s="10"/>
      <c r="E46" s="10"/>
    </row>
    <row r="47" spans="1:5" s="6" customFormat="1" ht="21.75" customHeight="1">
      <c r="A47" s="6" t="s">
        <v>74</v>
      </c>
      <c r="B47" s="30"/>
      <c r="D47" s="31"/>
      <c r="E47" s="31"/>
    </row>
    <row r="48" s="6" customFormat="1" ht="33.75" customHeight="1">
      <c r="A48" s="6" t="s">
        <v>73</v>
      </c>
    </row>
    <row r="49" s="5" customFormat="1" ht="15"/>
  </sheetData>
  <sheetProtection/>
  <mergeCells count="5">
    <mergeCell ref="A6:E6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2020-08-20T14:02:02Z</cp:lastPrinted>
  <dcterms:created xsi:type="dcterms:W3CDTF">2015-06-05T18:19:34Z</dcterms:created>
  <dcterms:modified xsi:type="dcterms:W3CDTF">2020-08-21T12:08:11Z</dcterms:modified>
  <cp:category/>
  <cp:version/>
  <cp:contentType/>
  <cp:contentStatus/>
</cp:coreProperties>
</file>